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usiness third semester\finance\"/>
    </mc:Choice>
  </mc:AlternateContent>
  <xr:revisionPtr revIDLastSave="0" documentId="13_ncr:81_{6604B755-A39A-4038-B9F7-24B760BB5039}" xr6:coauthVersionLast="45" xr6:coauthVersionMax="45" xr10:uidLastSave="{00000000-0000-0000-0000-000000000000}"/>
  <bookViews>
    <workbookView xWindow="-110" yWindow="-110" windowWidth="19420" windowHeight="10420" tabRatio="910" activeTab="3" xr2:uid="{00000000-000D-0000-FFFF-FFFF00000000}"/>
  </bookViews>
  <sheets>
    <sheet name="Instructions" sheetId="1" r:id="rId1"/>
    <sheet name="Data" sheetId="2" r:id="rId2"/>
    <sheet name="Pro forma Data" sheetId="3" r:id="rId3"/>
    <sheet name="Income Statements" sheetId="4" r:id="rId4"/>
    <sheet name="Balance Sheets" sheetId="5" r:id="rId5"/>
    <sheet name="Cash Flow Statement" sheetId="6" r:id="rId6"/>
    <sheet name="Ratios" sheetId="7" r:id="rId7"/>
    <sheet name="Module1" sheetId="8" state="veryHidden" r:id="rId8"/>
    <sheet name="Breakeven &amp; Theory" sheetId="9" r:id="rId9"/>
    <sheet name="Cash Budget" sheetId="10" r:id="rId10"/>
    <sheet name="SME Report 337213 per cent" sheetId="11" r:id="rId11"/>
    <sheet name="SME Report 337213 dollars" sheetId="12" r:id="rId12"/>
  </sheets>
  <definedNames>
    <definedName name="Cash_beginning">#REF!</definedName>
    <definedName name="Cash_minimum">#REF!</definedName>
    <definedName name="Company_name">#REF!</definedName>
    <definedName name="MainMenu" localSheetId="11">#REF!</definedName>
    <definedName name="MainMenu" localSheetId="10">#REF!</definedName>
    <definedName name="MainMenu">#REF!</definedName>
    <definedName name="PrintArea4_11a" localSheetId="11">#REF!</definedName>
    <definedName name="PrintArea4_11a" localSheetId="10">#REF!</definedName>
    <definedName name="PrintArea4_11a">#REF!</definedName>
    <definedName name="PrintArea4_11b" localSheetId="11">#REF!</definedName>
    <definedName name="PrintArea4_11b" localSheetId="10">#REF!</definedName>
    <definedName name="PrintArea4_11b">#REF!</definedName>
    <definedName name="PrintArea4_12a" localSheetId="11">#REF!</definedName>
    <definedName name="PrintArea4_12a" localSheetId="10">#REF!</definedName>
    <definedName name="PrintArea4_12a">#REF!</definedName>
    <definedName name="PrintArea4_12b" localSheetId="11">#REF!</definedName>
    <definedName name="PrintArea4_12b" localSheetId="10">#REF!</definedName>
    <definedName name="PrintArea4_12b">#REF!</definedName>
    <definedName name="PrintArea4_20a" localSheetId="11">#REF!</definedName>
    <definedName name="PrintArea4_20a" localSheetId="10">#REF!</definedName>
    <definedName name="PrintArea4_20a">#REF!</definedName>
    <definedName name="PrintArea4_20b" localSheetId="11">#REF!</definedName>
    <definedName name="PrintArea4_20b" localSheetId="10">#REF!</definedName>
    <definedName name="PrintArea4_20b">#REF!</definedName>
    <definedName name="PrintArea4_22a" localSheetId="11">#REF!</definedName>
    <definedName name="PrintArea4_22a" localSheetId="10">#REF!</definedName>
    <definedName name="PrintArea4_22a">#REF!</definedName>
    <definedName name="PrintArea4_22b" localSheetId="11">#REF!</definedName>
    <definedName name="PrintArea4_22b" localSheetId="10">#REF!</definedName>
    <definedName name="PrintArea4_22b">#REF!</definedName>
    <definedName name="PrintArea4_23a" localSheetId="11">#REF!</definedName>
    <definedName name="PrintArea4_23a" localSheetId="10">#REF!</definedName>
    <definedName name="PrintArea4_23a">#REF!</definedName>
    <definedName name="PrintArea4_23b" localSheetId="11">#REF!</definedName>
    <definedName name="PrintArea4_23b" localSheetId="10">#REF!</definedName>
    <definedName name="PrintArea4_23b">#REF!</definedName>
    <definedName name="PrintArea4_25a" localSheetId="11">#REF!</definedName>
    <definedName name="PrintArea4_25a" localSheetId="10">#REF!</definedName>
    <definedName name="PrintArea4_25a">#REF!</definedName>
    <definedName name="PrintArea4_25b" localSheetId="11">#REF!</definedName>
    <definedName name="PrintArea4_25b" localSheetId="10">#REF!</definedName>
    <definedName name="PrintArea4_25b">#REF!</definedName>
    <definedName name="sn">Data!$E$37</definedName>
    <definedName name="Start_date">#REF!</definedName>
    <definedName name="stud1">'Income Statements'!$D$25</definedName>
    <definedName name="stud10">'Income Statements'!$G$26</definedName>
    <definedName name="stud4">'Income Statements'!$D$26</definedName>
    <definedName name="studentname">Data!$E$38</definedName>
  </definedNames>
  <calcPr calcId="181029"/>
  <customWorkbookViews>
    <customWorkbookView name="luke salvo - Personal View" guid="{8E4BBABB-7911-44AD-B433-A11CCD58A145}" mergeInterval="0" personalView="1" maximized="1" xWindow="-11" yWindow="-11" windowWidth="1942" windowHeight="1042" tabRatio="910" activeSheetId="1"/>
    <customWorkbookView name="Windows User - Personal View" guid="{E44E9ED5-DBF3-4ABE-A992-6E6DDF112BEE}" mergeInterval="0" personalView="1" maximized="1" xWindow="-1288" yWindow="-8" windowWidth="1296" windowHeight="1000" tabRatio="910" activeSheetId="7"/>
    <customWorkbookView name="JOHN - Personal View" guid="{2E5B464B-1519-4EC6-9DD0-AF2943BCC3FD}" mergeInterval="0" changesSavedWin="1" personalView="1" maximized="1" windowWidth="1280" windowHeight="838" tabRatio="910" activeSheetId="3"/>
    <customWorkbookView name="John Trembley - Personal View" guid="{6602064D-459E-4385-A9EF-97330E850F13}" mergeInterval="0" personalView="1" maximized="1" xWindow="1" yWindow="1" windowWidth="1024" windowHeight="543" tabRatio="910" activeSheetId="7"/>
    <customWorkbookView name="jtrembley - Personal View" guid="{084002ED-D923-499E-9556-7269C6898B48}" mergeInterval="0" personalView="1" maximized="1" windowWidth="1020" windowHeight="546" tabRatio="910" activeSheetId="1"/>
    <customWorkbookView name="Trembley, John - Personal View" guid="{4460409A-99F6-4E93-806A-65954041DE6A}" mergeInterval="0" personalView="1" maximized="1" windowWidth="1596" windowHeight="675" tabRatio="910" activeSheetId="2"/>
    <customWorkbookView name="Range Rover - Personal View" guid="{67187B97-D0EF-4521-978E-E296E792402A}" mergeInterval="0" personalView="1" maximized="1" xWindow="-8" yWindow="-8" windowWidth="1382" windowHeight="744" tabRatio="910" activeSheetId="1"/>
  </customWorkbookViews>
</workbook>
</file>

<file path=xl/calcChain.xml><?xml version="1.0" encoding="utf-8"?>
<calcChain xmlns="http://schemas.openxmlformats.org/spreadsheetml/2006/main">
  <c r="D32" i="4" l="1"/>
  <c r="D31" i="4"/>
  <c r="D30" i="4"/>
  <c r="D29" i="4"/>
  <c r="D19" i="4"/>
  <c r="D17" i="4"/>
  <c r="D18" i="4"/>
  <c r="D7" i="4"/>
  <c r="D16" i="4"/>
  <c r="D15" i="4"/>
  <c r="D14" i="4"/>
  <c r="D13" i="4"/>
  <c r="D12" i="4"/>
  <c r="D11" i="4"/>
  <c r="D10" i="4"/>
  <c r="D9" i="4"/>
  <c r="D8" i="4"/>
  <c r="D5" i="4" l="1"/>
  <c r="I2" i="2" l="1"/>
  <c r="G2" i="3" s="1"/>
  <c r="I2" i="3" s="1"/>
  <c r="K2" i="3" s="1"/>
  <c r="L16" i="3"/>
  <c r="K16" i="3"/>
  <c r="J16" i="3"/>
  <c r="I16" i="3"/>
  <c r="H16" i="3"/>
  <c r="G16" i="3"/>
  <c r="M2" i="2"/>
  <c r="G5" i="1" s="1"/>
  <c r="F7" i="1"/>
  <c r="H9" i="2"/>
  <c r="C24" i="3"/>
  <c r="C22" i="3"/>
  <c r="C19" i="3"/>
  <c r="G6" i="1"/>
  <c r="G7" i="1"/>
  <c r="H6" i="9"/>
  <c r="C25" i="3"/>
  <c r="B1" i="4"/>
  <c r="B1" i="9"/>
  <c r="B1" i="6"/>
  <c r="C36" i="10"/>
  <c r="C47" i="10"/>
  <c r="C46" i="10"/>
  <c r="C45" i="10"/>
  <c r="B1" i="2"/>
  <c r="A1" i="3"/>
  <c r="B1" i="10"/>
  <c r="C1" i="7"/>
  <c r="F10" i="1"/>
  <c r="G3" i="1"/>
  <c r="G2" i="1"/>
  <c r="J3" i="7"/>
  <c r="I3" i="7"/>
  <c r="C5" i="6"/>
  <c r="B3" i="5"/>
  <c r="C3" i="5"/>
  <c r="E3" i="5"/>
  <c r="H37" i="4"/>
  <c r="F37" i="4"/>
  <c r="D37" i="4"/>
  <c r="D3" i="4"/>
  <c r="F3" i="4"/>
  <c r="F28" i="4" s="1"/>
  <c r="E2" i="2"/>
  <c r="A1" i="9"/>
  <c r="F4" i="4"/>
  <c r="A1" i="10"/>
  <c r="F1" i="10"/>
  <c r="I12" i="1"/>
  <c r="D28" i="4"/>
  <c r="D45" i="10" s="1"/>
  <c r="R3" i="10"/>
  <c r="B2" i="2"/>
  <c r="L1" i="1" s="1"/>
  <c r="D25" i="4"/>
  <c r="H27" i="7"/>
  <c r="I36" i="7"/>
  <c r="C20" i="5"/>
  <c r="C16" i="5"/>
  <c r="D26" i="4"/>
  <c r="H33" i="7"/>
  <c r="H30" i="6"/>
  <c r="H25" i="6"/>
  <c r="H21" i="6"/>
  <c r="H11" i="6"/>
  <c r="C30" i="5"/>
  <c r="C5" i="5"/>
  <c r="C17" i="5"/>
  <c r="G26" i="4"/>
  <c r="G25" i="4"/>
  <c r="C38" i="10"/>
  <c r="E34" i="10"/>
  <c r="F34" i="10" s="1"/>
  <c r="G34" i="10" s="1"/>
  <c r="H34" i="10" s="1"/>
  <c r="I34" i="10" s="1"/>
  <c r="J34" i="10" s="1"/>
  <c r="K34" i="10" s="1"/>
  <c r="L34" i="10" s="1"/>
  <c r="M34" i="10" s="1"/>
  <c r="N34" i="10" s="1"/>
  <c r="O34" i="10" s="1"/>
  <c r="P34" i="10" s="1"/>
  <c r="Q34" i="10" s="1"/>
  <c r="H3" i="4" l="1"/>
  <c r="D36" i="10" s="1"/>
  <c r="G4" i="1"/>
  <c r="H10" i="2"/>
  <c r="G10" i="1"/>
  <c r="B32" i="3"/>
  <c r="G12" i="2"/>
  <c r="G3" i="5"/>
  <c r="G8" i="1"/>
  <c r="I6" i="9"/>
  <c r="K3" i="7"/>
  <c r="G9" i="1"/>
  <c r="A1" i="5"/>
  <c r="A1" i="7"/>
  <c r="A1" i="4"/>
  <c r="A1" i="6"/>
  <c r="H28" i="4"/>
  <c r="D46" i="10" l="1"/>
  <c r="D47" i="10"/>
</calcChain>
</file>

<file path=xl/sharedStrings.xml><?xml version="1.0" encoding="utf-8"?>
<sst xmlns="http://schemas.openxmlformats.org/spreadsheetml/2006/main" count="591" uniqueCount="293">
  <si>
    <t>Gross profit</t>
  </si>
  <si>
    <t>Taxes</t>
  </si>
  <si>
    <t>Interest</t>
  </si>
  <si>
    <t>Earnings before taxes</t>
  </si>
  <si>
    <t>Cash</t>
  </si>
  <si>
    <t>Accounts payable</t>
  </si>
  <si>
    <t>Notes payable</t>
  </si>
  <si>
    <t>Common stock</t>
  </si>
  <si>
    <t>Retained earnings</t>
  </si>
  <si>
    <t>Total assets</t>
  </si>
  <si>
    <t>Current Ratio</t>
  </si>
  <si>
    <t>Current Assets</t>
  </si>
  <si>
    <t>Accounts receivable</t>
  </si>
  <si>
    <t>Prepaid expenses</t>
  </si>
  <si>
    <t>Total Current Assets</t>
  </si>
  <si>
    <t>Capital Assets</t>
  </si>
  <si>
    <t xml:space="preserve">Plant and equipment </t>
  </si>
  <si>
    <t>Less: Accum. amortization</t>
  </si>
  <si>
    <t>Net plant and equipment</t>
  </si>
  <si>
    <t>Liabilities and Owner's Equity</t>
  </si>
  <si>
    <t>Total Liabilities</t>
  </si>
  <si>
    <t>Shareholders' Equity</t>
  </si>
  <si>
    <t>Total shareholders' equity</t>
  </si>
  <si>
    <t>Total liabilities and</t>
  </si>
  <si>
    <t>shareholders' equity</t>
  </si>
  <si>
    <t>Amortization expense</t>
  </si>
  <si>
    <t>Operating profit (EBIT)</t>
  </si>
  <si>
    <t>Interest expense</t>
  </si>
  <si>
    <t>Common stock dividends</t>
  </si>
  <si>
    <t>Change in Retained Earnings</t>
  </si>
  <si>
    <t>Freight In</t>
  </si>
  <si>
    <t>Cost of Goods Available for Sale</t>
  </si>
  <si>
    <t>Ending Inventory</t>
  </si>
  <si>
    <t>Common Stock</t>
  </si>
  <si>
    <t>shares</t>
  </si>
  <si>
    <t>Tax rate</t>
  </si>
  <si>
    <t>Mortgage payable</t>
  </si>
  <si>
    <t>Beginning Inventory</t>
  </si>
  <si>
    <t>Net Sales</t>
  </si>
  <si>
    <t>Net Purchases</t>
  </si>
  <si>
    <t>Other Info</t>
  </si>
  <si>
    <t>Current Liabilities</t>
  </si>
  <si>
    <t>Quick Ratio</t>
  </si>
  <si>
    <t>Current Assets-Inventory</t>
  </si>
  <si>
    <t>Inventory Turns</t>
  </si>
  <si>
    <t>Gross Margin</t>
  </si>
  <si>
    <t xml:space="preserve">Net Sales </t>
  </si>
  <si>
    <t>Share Price</t>
  </si>
  <si>
    <t>Credit Sales</t>
  </si>
  <si>
    <t>Average Collection Period</t>
  </si>
  <si>
    <t>Accounts Receivable</t>
  </si>
  <si>
    <t>Average daily credit sales</t>
  </si>
  <si>
    <t>Return on Equity</t>
  </si>
  <si>
    <t>Shareholder's Equity</t>
  </si>
  <si>
    <t>Sales on Credit</t>
  </si>
  <si>
    <t>percent of net sales</t>
  </si>
  <si>
    <t>per share</t>
  </si>
  <si>
    <t>Plant and Equipment</t>
  </si>
  <si>
    <t>Do the work IN THIS ORDER !!!</t>
  </si>
  <si>
    <t>Marks</t>
  </si>
  <si>
    <t>Total</t>
  </si>
  <si>
    <t>Remember: The numbers you use will be unique to you based on your student number !</t>
  </si>
  <si>
    <t>Cash Flow Statement</t>
  </si>
  <si>
    <t>Operating Activities</t>
  </si>
  <si>
    <t>Net Income (earnings after taxes)</t>
  </si>
  <si>
    <t>Add Amortization</t>
  </si>
  <si>
    <t>Changes in non cash working capital</t>
  </si>
  <si>
    <t>Increase in Accounts Receivable</t>
  </si>
  <si>
    <t>Decrease in Notes Payable</t>
  </si>
  <si>
    <t>Investing Activities</t>
  </si>
  <si>
    <t>Decrease in Mortgage Payable</t>
  </si>
  <si>
    <t>Increase in plant and equipment</t>
  </si>
  <si>
    <t>Financing Activities</t>
  </si>
  <si>
    <t>Common Stock Dividends paid</t>
  </si>
  <si>
    <t>Cash end of year</t>
  </si>
  <si>
    <t>Increase in Inventory</t>
  </si>
  <si>
    <t>Increase in Prepaid Expenses</t>
  </si>
  <si>
    <t>Fanshawe Furniture Manufacturing</t>
  </si>
  <si>
    <t>Common Shares Outstanding</t>
  </si>
  <si>
    <t xml:space="preserve">     Cash Flow from operations</t>
  </si>
  <si>
    <t xml:space="preserve">     Net Change in non cash working capital</t>
  </si>
  <si>
    <t xml:space="preserve">          Cash provided by (used in) operating activities</t>
  </si>
  <si>
    <t xml:space="preserve">     Cash provided by (used in) investing activities</t>
  </si>
  <si>
    <t xml:space="preserve">     Cash provided by (used in) financing activities</t>
  </si>
  <si>
    <t>Accounts Payable Period</t>
  </si>
  <si>
    <t>Accounts Payable</t>
  </si>
  <si>
    <t>Average daily purchases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</si>
  <si>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</si>
  <si>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</si>
  <si>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</si>
  <si>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</si>
  <si>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</si>
  <si>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</si>
  <si>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</si>
  <si>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</si>
  <si>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Cash Sales</t>
  </si>
  <si>
    <t>Total Sales</t>
  </si>
  <si>
    <t>Inflows</t>
  </si>
  <si>
    <t>Outflows</t>
  </si>
  <si>
    <t>Purchases</t>
  </si>
  <si>
    <t>Freight-in</t>
  </si>
  <si>
    <t>Mortgage Interest</t>
  </si>
  <si>
    <t>Notes Interest</t>
  </si>
  <si>
    <t>Sept</t>
  </si>
  <si>
    <t>Oct</t>
  </si>
  <si>
    <t>Nov</t>
  </si>
  <si>
    <t>Dec</t>
  </si>
  <si>
    <t>Dividends</t>
  </si>
  <si>
    <t>Share Prices based on accounting department's estimates.</t>
  </si>
  <si>
    <t>Total Inflows</t>
  </si>
  <si>
    <t>Total Outflows</t>
  </si>
  <si>
    <t>Net Cash Flow</t>
  </si>
  <si>
    <t>Cash Balance</t>
  </si>
  <si>
    <t>Quarterly = March, June, September, December</t>
  </si>
  <si>
    <t>Of Net Income</t>
  </si>
  <si>
    <t>Interest Coverage</t>
  </si>
  <si>
    <t>Debt Coverage</t>
  </si>
  <si>
    <t>EBIT + Current portion of LTD</t>
  </si>
  <si>
    <t>Interest + Current portion of LTD</t>
  </si>
  <si>
    <t>Avg Inventory</t>
  </si>
  <si>
    <t>EBIT</t>
  </si>
  <si>
    <t>paid quarterly on the balance at the beginning of the year (ie on last year's closing balance)</t>
  </si>
  <si>
    <t>Comparative Balance Sheets</t>
  </si>
  <si>
    <t>Comparative Income Statements</t>
  </si>
  <si>
    <t>Collections Current month</t>
  </si>
  <si>
    <t>Net Sales:</t>
  </si>
  <si>
    <t>A/P outstanding</t>
  </si>
  <si>
    <t>current</t>
  </si>
  <si>
    <t>1 month</t>
  </si>
  <si>
    <t>2 months</t>
  </si>
  <si>
    <t>A/R Collected</t>
  </si>
  <si>
    <t>A/P Paid</t>
  </si>
  <si>
    <t>Payment current</t>
  </si>
  <si>
    <t>payment 1st month</t>
  </si>
  <si>
    <t>Payment 2nd month</t>
  </si>
  <si>
    <t xml:space="preserve">Freight in </t>
  </si>
  <si>
    <t>paid current</t>
  </si>
  <si>
    <t>Theory Problem</t>
  </si>
  <si>
    <t>1) Do income statements for</t>
  </si>
  <si>
    <t>8) Do a pro forma cash budget for</t>
  </si>
  <si>
    <t>Common Stock Dividends</t>
  </si>
  <si>
    <t>Net increase (decrease) in cash during the year:</t>
  </si>
  <si>
    <t>2) Do Balance Sheets for</t>
  </si>
  <si>
    <t>For the Cash Budget:</t>
  </si>
  <si>
    <t>Taxes on the year's profits are paid in December</t>
  </si>
  <si>
    <t>Long Term Liabilities</t>
  </si>
  <si>
    <t>Plus: Cash Beginning of year</t>
  </si>
  <si>
    <t>Cash As per Balance Sheet</t>
  </si>
  <si>
    <t>A/P and A/R payments are calculated as per bottom left of Cash Budget</t>
  </si>
  <si>
    <t>Cost of Sales Calculation</t>
  </si>
  <si>
    <t>Less: Cost of Sales</t>
  </si>
  <si>
    <t xml:space="preserve"> </t>
  </si>
  <si>
    <t>Breakeven Calculations</t>
  </si>
  <si>
    <t>Fixed Expenses</t>
  </si>
  <si>
    <t>Annual Breakeven Sales</t>
  </si>
  <si>
    <t>10) Do the theory problem below</t>
  </si>
  <si>
    <t>increase</t>
  </si>
  <si>
    <t>Mortgage payments for the year:</t>
  </si>
  <si>
    <t>Principal</t>
  </si>
  <si>
    <t>Direct Wages &amp; Expenses</t>
  </si>
  <si>
    <t>Salaries</t>
  </si>
  <si>
    <t>Utilities</t>
  </si>
  <si>
    <t>Insurance</t>
  </si>
  <si>
    <t>Transport</t>
  </si>
  <si>
    <t>R&amp;M</t>
  </si>
  <si>
    <t>Advertising</t>
  </si>
  <si>
    <t>decrease</t>
  </si>
  <si>
    <t>Misc</t>
  </si>
  <si>
    <t>Amortization Expense</t>
  </si>
  <si>
    <t>declining balance</t>
  </si>
  <si>
    <t>Capital purchases</t>
  </si>
  <si>
    <t>GIC's</t>
  </si>
  <si>
    <t>Income Tax on Profits</t>
  </si>
  <si>
    <t>GIC's, Prepaids, and Notes payable need not be accounted for in cash budget</t>
  </si>
  <si>
    <t>20 per cent of your sales come in each of the following months  August, September, October</t>
  </si>
  <si>
    <t>8% in November, and the rest of the year, the sales are divided evenly among the months</t>
  </si>
  <si>
    <t>Unless otherwise indicated, operating expenses are the same each month.</t>
  </si>
  <si>
    <t>Repairs &amp; Maintenance</t>
  </si>
  <si>
    <t>Misc. Expense</t>
  </si>
  <si>
    <t>Direct Wages and Expenses</t>
  </si>
  <si>
    <t>Comon Stock Dividends</t>
  </si>
  <si>
    <t>Notes Payable</t>
  </si>
  <si>
    <t>Total Operating Expenses:</t>
  </si>
  <si>
    <t>Increase in GIC's</t>
  </si>
  <si>
    <t>Increase in Accounts Payable</t>
  </si>
  <si>
    <t>Industry Canada | Industrie Canada
Government of Canada | Gouvernement du Canada</t>
  </si>
  <si>
    <t>Upper
Middle
(25%)</t>
  </si>
  <si>
    <t>Top
Quartile
(25%)</t>
  </si>
  <si>
    <t/>
  </si>
  <si>
    <t>Number of Businesses</t>
  </si>
  <si>
    <t>Revenue Range:</t>
  </si>
  <si>
    <t>REVENUES AND EXPENSES</t>
  </si>
  <si>
    <t>Total revenue</t>
  </si>
  <si>
    <t>Sales of goods and services</t>
  </si>
  <si>
    <t>All other revenues</t>
  </si>
  <si>
    <t>Cost of sales (direct expenses)</t>
  </si>
  <si>
    <t>Wages and benefits</t>
  </si>
  <si>
    <t>Purchases, materials and sub-contracts</t>
  </si>
  <si>
    <t>Opening Inventory</t>
  </si>
  <si>
    <t>Closing inventory</t>
  </si>
  <si>
    <t>Operating expenses (indirect expenses)</t>
  </si>
  <si>
    <t>Labour and commissions</t>
  </si>
  <si>
    <t>Amortization and depletion</t>
  </si>
  <si>
    <t>Repairs and maintenance</t>
  </si>
  <si>
    <t>Utilities and telephone/telecommunication</t>
  </si>
  <si>
    <t>Rent</t>
  </si>
  <si>
    <t>Interest and bank charges</t>
  </si>
  <si>
    <t>Professional and business fees</t>
  </si>
  <si>
    <t>Advertising and promotion</t>
  </si>
  <si>
    <t>Delivery, shipping and warehouse expenses</t>
  </si>
  <si>
    <t>Other expenses</t>
  </si>
  <si>
    <t>Total expenses</t>
  </si>
  <si>
    <t>Net profit/loss</t>
  </si>
  <si>
    <t>BALANCE SHEET</t>
  </si>
  <si>
    <t>Total current assets</t>
  </si>
  <si>
    <t>Other current assets</t>
  </si>
  <si>
    <t>Total liabilities</t>
  </si>
  <si>
    <t>Total current liabilities</t>
  </si>
  <si>
    <t>Current bank loans</t>
  </si>
  <si>
    <t>Other current liabilities</t>
  </si>
  <si>
    <t>Long term liabilities</t>
  </si>
  <si>
    <t>Total equity</t>
  </si>
  <si>
    <t>FINANCIAL RATIOS</t>
  </si>
  <si>
    <t>Current ratio</t>
  </si>
  <si>
    <t>Debt to equity ratio</t>
  </si>
  <si>
    <t>Interest coverage ratio</t>
  </si>
  <si>
    <t>Debt ratio</t>
  </si>
  <si>
    <t>Revenue to equity ratio</t>
  </si>
  <si>
    <t>Revenue to closing inventory ratio</t>
  </si>
  <si>
    <t>Current debt to equity (%)</t>
  </si>
  <si>
    <t>Net profit to equity (%)</t>
  </si>
  <si>
    <t>Net fixed assets to equity (%)</t>
  </si>
  <si>
    <t>Gross margin (%)</t>
  </si>
  <si>
    <t>Return on total assets (%)</t>
  </si>
  <si>
    <t>Collection period for accounts receivable (days)</t>
  </si>
  <si>
    <t>Profile</t>
  </si>
  <si>
    <t>Ontario</t>
  </si>
  <si>
    <t>Incorporation Status</t>
  </si>
  <si>
    <t>Incorporated Businesses</t>
  </si>
  <si>
    <t>NAICS 337213 - Wood Office Furniture, including Custom Architectural Woodwork, Manufacturing</t>
  </si>
  <si>
    <t>Comparison Groups</t>
  </si>
  <si>
    <t>Upper Middle; Top Quartile</t>
  </si>
  <si>
    <t>Size of Firms</t>
  </si>
  <si>
    <t>Annual Revenues $30,000 - $5,000,000</t>
  </si>
  <si>
    <t>Source: Statistics Canada - Small Business Profiles</t>
  </si>
  <si>
    <t>Mortgage Principal</t>
  </si>
  <si>
    <t>Direct Wages &amp; Exp</t>
  </si>
  <si>
    <t>Repairs and Maint</t>
  </si>
  <si>
    <t>Misc Expense</t>
  </si>
  <si>
    <t>Capital Investments</t>
  </si>
  <si>
    <t>days (based on 2011)</t>
  </si>
  <si>
    <t>Collections 2nd month</t>
  </si>
  <si>
    <t>Collections 3rd month</t>
  </si>
  <si>
    <t>CoS</t>
  </si>
  <si>
    <t>Net Sales-CoS</t>
  </si>
  <si>
    <t>Complete the Theory Problem in space below</t>
  </si>
  <si>
    <t>Cost of Goods Sold</t>
  </si>
  <si>
    <t>Monthly Breakeven Sales</t>
  </si>
  <si>
    <t>Earnings After Taxes</t>
  </si>
  <si>
    <t>Sales Required for a profit of:</t>
  </si>
  <si>
    <t>3) Do a pro forma Income Statement for</t>
  </si>
  <si>
    <t>4) Do a pro forma Balance Sheet for</t>
  </si>
  <si>
    <t>5) Do Cash Flow Statement for</t>
  </si>
  <si>
    <t>6) Do ratios for</t>
  </si>
  <si>
    <t>7) Do pro forma Ratios for</t>
  </si>
  <si>
    <t xml:space="preserve">9) Do breakeven questions for </t>
  </si>
  <si>
    <t>Cash Plug</t>
  </si>
  <si>
    <t>to be calculated on balance sheet</t>
  </si>
  <si>
    <t>Annual Interest on Note Payable</t>
  </si>
  <si>
    <t>Your purchases and freight in fluctuate in the same proportion as your sales, BUT one month before.</t>
  </si>
  <si>
    <t>Dividends are paid in December, Income tax is paid in December.</t>
  </si>
  <si>
    <t>Net Profit Margin %</t>
  </si>
  <si>
    <t>Gross Margin %</t>
  </si>
  <si>
    <t>new roof in June to be added to plant &amp; equipment</t>
  </si>
  <si>
    <t>Net Profit</t>
  </si>
  <si>
    <t>Bottom
Quartile
(25%)</t>
  </si>
  <si>
    <t>Lower
Middle
(25%)</t>
  </si>
  <si>
    <t>Low Value ($000)</t>
  </si>
  <si>
    <t>High Value ($000)</t>
  </si>
  <si>
    <t>Net tangible and intangible assets</t>
  </si>
  <si>
    <t>All other assets and adjustments</t>
  </si>
  <si>
    <t>Provinces/Territory/Canada</t>
  </si>
  <si>
    <t>Distribution by</t>
  </si>
  <si>
    <t>Value in</t>
  </si>
  <si>
    <t>Percentage</t>
  </si>
  <si>
    <t>Industry</t>
  </si>
  <si>
    <t>Note</t>
  </si>
  <si>
    <t>Balance sheet information is only available for Incorporated Status.</t>
  </si>
  <si>
    <t>Thousands of dollars</t>
  </si>
  <si>
    <t>Direct wages &amp; expenses fluctuate in the same proportion as your sales, in the same month as the sales</t>
  </si>
  <si>
    <t>This is the percentages printout from the SME benchmarking. Also known as COMMON SIZE.</t>
  </si>
  <si>
    <t>Based on the ratios and common size calculations compare how Fanshawe Furniture is doing compared to the benchmark. Is it doing better or worse ? Be specific. This is worth 20 marks which means you should be comparing 10 sets of numbers and explaining why the numbers are different and whether they are better or worse.</t>
  </si>
  <si>
    <t>SalvoLuke850466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</si>
</sst>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;\-&quot;$&quot;#,##0"/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&quot;$&quot;#,##0.00"/>
    <numFmt numFmtId="168" formatCode="0.0"/>
    <numFmt numFmtId="169" formatCode="_-* #,##0.0000_-;\-* #,##0.0000_-;_-* &quot;-&quot;????_-;_-@_-"/>
    <numFmt numFmtId="170" formatCode="_-&quot;$&quot;* #,##0_-;\-&quot;$&quot;* #,##0_-;_-&quot;$&quot;* &quot;-&quot;??_-;_-@_-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 tint="-0.1499984740745262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6"/>
      <color theme="0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2"/>
      <color rgb="FFFFC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17" fillId="0" borderId="0" applyFont="0" applyFill="0" applyBorder="0" applyAlignment="0" applyProtection="0"/>
    <xf numFmtId="0" fontId="19" fillId="0" borderId="0"/>
    <xf numFmtId="0" fontId="2" fillId="0" borderId="0"/>
    <xf numFmtId="0" fontId="5" fillId="0" borderId="0"/>
    <xf numFmtId="44" fontId="2" fillId="0" borderId="0" applyFont="0" applyFill="0" applyBorder="0" applyAlignment="0" applyProtection="0"/>
  </cellStyleXfs>
  <cellXfs count="477">
    <xf numFmtId="0" fontId="0" fillId="0" borderId="0" xfId="0"/>
    <xf numFmtId="5" fontId="8" fillId="2" borderId="9" xfId="2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7" xfId="0" applyBorder="1"/>
    <xf numFmtId="0" fontId="0" fillId="0" borderId="0" xfId="0" applyFill="1" applyBorder="1" applyAlignment="1"/>
    <xf numFmtId="0" fontId="0" fillId="0" borderId="0" xfId="0" applyAlignment="1"/>
    <xf numFmtId="0" fontId="1" fillId="0" borderId="0" xfId="0" applyFont="1" applyAlignment="1" applyProtection="1">
      <alignment horizontal="center"/>
      <protection locked="0"/>
    </xf>
    <xf numFmtId="164" fontId="2" fillId="0" borderId="7" xfId="0" applyNumberFormat="1" applyFont="1" applyBorder="1" applyProtection="1">
      <protection locked="0"/>
    </xf>
    <xf numFmtId="164" fontId="2" fillId="4" borderId="0" xfId="0" applyNumberFormat="1" applyFont="1" applyFill="1" applyProtection="1">
      <protection locked="0"/>
    </xf>
    <xf numFmtId="164" fontId="2" fillId="4" borderId="13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9" fontId="2" fillId="0" borderId="0" xfId="3" applyFont="1" applyFill="1" applyProtection="1">
      <protection locked="0"/>
    </xf>
    <xf numFmtId="165" fontId="2" fillId="4" borderId="0" xfId="3" applyNumberFormat="1" applyFont="1" applyFill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3" fontId="2" fillId="0" borderId="7" xfId="0" applyNumberFormat="1" applyFont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3" fontId="2" fillId="4" borderId="13" xfId="0" applyNumberFormat="1" applyFont="1" applyFill="1" applyBorder="1" applyProtection="1"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Protection="1">
      <protection locked="0"/>
    </xf>
    <xf numFmtId="164" fontId="2" fillId="0" borderId="21" xfId="2" applyNumberFormat="1" applyFont="1" applyFill="1" applyBorder="1" applyProtection="1">
      <protection locked="0"/>
    </xf>
    <xf numFmtId="164" fontId="2" fillId="0" borderId="19" xfId="2" applyNumberFormat="1" applyFont="1" applyFill="1" applyBorder="1" applyProtection="1">
      <protection locked="0"/>
    </xf>
    <xf numFmtId="164" fontId="2" fillId="4" borderId="21" xfId="2" applyNumberFormat="1" applyFont="1" applyFill="1" applyBorder="1" applyProtection="1">
      <protection locked="0"/>
    </xf>
    <xf numFmtId="164" fontId="2" fillId="4" borderId="21" xfId="0" applyNumberFormat="1" applyFont="1" applyFill="1" applyBorder="1" applyProtection="1">
      <protection locked="0"/>
    </xf>
    <xf numFmtId="164" fontId="2" fillId="0" borderId="19" xfId="0" applyNumberFormat="1" applyFont="1" applyFill="1" applyBorder="1" applyProtection="1">
      <protection locked="0"/>
    </xf>
    <xf numFmtId="0" fontId="10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Protection="1">
      <protection locked="0"/>
    </xf>
    <xf numFmtId="3" fontId="9" fillId="0" borderId="6" xfId="0" applyNumberFormat="1" applyFont="1" applyBorder="1" applyProtection="1">
      <protection locked="0"/>
    </xf>
    <xf numFmtId="3" fontId="9" fillId="0" borderId="0" xfId="0" applyNumberFormat="1" applyFont="1" applyBorder="1" applyProtection="1"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9" fontId="2" fillId="0" borderId="22" xfId="3" applyFont="1" applyFill="1" applyBorder="1" applyProtection="1">
      <protection locked="0"/>
    </xf>
    <xf numFmtId="164" fontId="2" fillId="0" borderId="22" xfId="2" applyNumberFormat="1" applyFont="1" applyFill="1" applyBorder="1" applyProtection="1">
      <protection locked="0"/>
    </xf>
    <xf numFmtId="164" fontId="2" fillId="0" borderId="22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3" fontId="2" fillId="0" borderId="22" xfId="0" applyNumberFormat="1" applyFont="1" applyFill="1" applyBorder="1" applyProtection="1">
      <protection locked="0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3" fontId="9" fillId="0" borderId="22" xfId="0" applyNumberFormat="1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5" fontId="8" fillId="2" borderId="0" xfId="0" applyNumberFormat="1" applyFont="1" applyFill="1" applyBorder="1" applyProtection="1">
      <protection locked="0"/>
    </xf>
    <xf numFmtId="5" fontId="8" fillId="2" borderId="9" xfId="0" applyNumberFormat="1" applyFont="1" applyFill="1" applyBorder="1" applyProtection="1">
      <protection locked="0"/>
    </xf>
    <xf numFmtId="5" fontId="8" fillId="2" borderId="12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9" fontId="3" fillId="2" borderId="0" xfId="3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9" fontId="9" fillId="0" borderId="0" xfId="3" applyFont="1" applyBorder="1" applyProtection="1">
      <protection locked="0"/>
    </xf>
    <xf numFmtId="41" fontId="0" fillId="0" borderId="0" xfId="2" applyNumberFormat="1" applyFont="1" applyProtection="1">
      <protection locked="0"/>
    </xf>
    <xf numFmtId="41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42" fontId="0" fillId="0" borderId="0" xfId="0" applyNumberFormat="1" applyProtection="1">
      <protection locked="0"/>
    </xf>
    <xf numFmtId="41" fontId="0" fillId="0" borderId="0" xfId="0" applyNumberFormat="1" applyProtection="1">
      <protection locked="0"/>
    </xf>
    <xf numFmtId="41" fontId="0" fillId="9" borderId="0" xfId="0" applyNumberFormat="1" applyFill="1" applyProtection="1">
      <protection locked="0"/>
    </xf>
    <xf numFmtId="42" fontId="0" fillId="9" borderId="0" xfId="0" applyNumberFormat="1" applyFill="1" applyProtection="1">
      <protection locked="0"/>
    </xf>
    <xf numFmtId="41" fontId="2" fillId="9" borderId="0" xfId="0" applyNumberFormat="1" applyFont="1" applyFill="1" applyProtection="1">
      <protection locked="0"/>
    </xf>
    <xf numFmtId="41" fontId="0" fillId="7" borderId="0" xfId="0" applyNumberFormat="1" applyFill="1" applyProtection="1">
      <protection locked="0"/>
    </xf>
    <xf numFmtId="42" fontId="0" fillId="7" borderId="0" xfId="0" applyNumberFormat="1" applyFill="1" applyProtection="1">
      <protection locked="0"/>
    </xf>
    <xf numFmtId="6" fontId="0" fillId="10" borderId="13" xfId="0" applyNumberForma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0" fillId="0" borderId="0" xfId="0" applyFill="1" applyBorder="1" applyAlignment="1">
      <alignment vertical="center" wrapText="1"/>
    </xf>
    <xf numFmtId="41" fontId="2" fillId="0" borderId="19" xfId="0" applyNumberFormat="1" applyFont="1" applyFill="1" applyBorder="1" applyProtection="1">
      <protection locked="0"/>
    </xf>
    <xf numFmtId="41" fontId="2" fillId="0" borderId="20" xfId="0" applyNumberFormat="1" applyFont="1" applyFill="1" applyBorder="1" applyProtection="1">
      <protection locked="0"/>
    </xf>
    <xf numFmtId="0" fontId="0" fillId="0" borderId="0" xfId="0"/>
    <xf numFmtId="0" fontId="0" fillId="0" borderId="0" xfId="0" applyFill="1"/>
    <xf numFmtId="0" fontId="2" fillId="0" borderId="0" xfId="0" applyFont="1" applyProtection="1">
      <protection locked="0"/>
    </xf>
    <xf numFmtId="164" fontId="2" fillId="0" borderId="0" xfId="0" applyNumberFormat="1" applyFont="1" applyFill="1" applyProtection="1">
      <protection locked="0"/>
    </xf>
    <xf numFmtId="164" fontId="2" fillId="0" borderId="0" xfId="0" applyNumberFormat="1" applyFont="1" applyProtection="1">
      <protection locked="0"/>
    </xf>
    <xf numFmtId="165" fontId="2" fillId="0" borderId="0" xfId="3" applyNumberFormat="1" applyFont="1" applyFill="1" applyProtection="1">
      <protection locked="0"/>
    </xf>
    <xf numFmtId="3" fontId="2" fillId="0" borderId="0" xfId="0" applyNumberFormat="1" applyFont="1" applyProtection="1">
      <protection locked="0"/>
    </xf>
    <xf numFmtId="164" fontId="2" fillId="0" borderId="20" xfId="2" applyNumberFormat="1" applyFont="1" applyFill="1" applyBorder="1" applyProtection="1">
      <protection locked="0"/>
    </xf>
    <xf numFmtId="9" fontId="0" fillId="8" borderId="14" xfId="3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5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2" fillId="0" borderId="0" xfId="0" applyFont="1" applyFill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4" fillId="2" borderId="6" xfId="0" applyFont="1" applyFill="1" applyBorder="1" applyAlignment="1" applyProtection="1">
      <protection locked="0"/>
    </xf>
    <xf numFmtId="0" fontId="4" fillId="2" borderId="18" xfId="0" applyFont="1" applyFill="1" applyBorder="1" applyAlignment="1" applyProtection="1">
      <protection locked="0"/>
    </xf>
    <xf numFmtId="0" fontId="9" fillId="0" borderId="0" xfId="0" applyFont="1" applyFill="1" applyProtection="1"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3" fontId="9" fillId="0" borderId="0" xfId="0" applyNumberFormat="1" applyFont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1" applyNumberFormat="1" applyFont="1" applyProtection="1">
      <protection locked="0"/>
    </xf>
    <xf numFmtId="44" fontId="2" fillId="0" borderId="0" xfId="0" applyNumberFormat="1" applyFont="1" applyProtection="1"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right"/>
      <protection locked="0"/>
    </xf>
    <xf numFmtId="164" fontId="2" fillId="0" borderId="0" xfId="2" applyNumberFormat="1" applyFont="1" applyFill="1" applyProtection="1">
      <protection locked="0"/>
    </xf>
    <xf numFmtId="164" fontId="2" fillId="0" borderId="0" xfId="2" applyNumberFormat="1" applyFont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5" xfId="0" applyFont="1" applyFill="1" applyBorder="1" applyAlignment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8" fillId="2" borderId="0" xfId="0" applyFont="1" applyFill="1" applyBorder="1" applyAlignment="1" applyProtection="1">
      <alignment horizontal="centerContinuous"/>
      <protection locked="0"/>
    </xf>
    <xf numFmtId="166" fontId="8" fillId="2" borderId="0" xfId="0" applyNumberFormat="1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3" fontId="8" fillId="2" borderId="0" xfId="0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3" fontId="8" fillId="2" borderId="0" xfId="1" applyNumberFormat="1" applyFont="1" applyFill="1" applyBorder="1" applyProtection="1">
      <protection locked="0"/>
    </xf>
    <xf numFmtId="6" fontId="8" fillId="2" borderId="0" xfId="0" applyNumberFormat="1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0" fillId="12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horizontal="left" indent="2"/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3" fontId="6" fillId="2" borderId="0" xfId="0" applyNumberFormat="1" applyFont="1" applyFill="1" applyBorder="1" applyAlignment="1" applyProtection="1">
      <alignment horizontal="centerContinuous"/>
      <protection locked="0"/>
    </xf>
    <xf numFmtId="5" fontId="4" fillId="2" borderId="0" xfId="0" applyNumberFormat="1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3" fontId="4" fillId="2" borderId="9" xfId="1" applyNumberFormat="1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3" fontId="4" fillId="2" borderId="0" xfId="0" applyNumberFormat="1" applyFont="1" applyFill="1" applyBorder="1" applyProtection="1">
      <protection locked="0"/>
    </xf>
    <xf numFmtId="0" fontId="0" fillId="3" borderId="0" xfId="0" applyFill="1" applyProtection="1"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9" borderId="0" xfId="0" applyFill="1" applyProtection="1">
      <protection locked="0"/>
    </xf>
    <xf numFmtId="41" fontId="0" fillId="9" borderId="0" xfId="0" applyNumberFormat="1" applyFill="1" applyProtection="1">
      <protection locked="0"/>
    </xf>
    <xf numFmtId="0" fontId="0" fillId="7" borderId="0" xfId="0" applyFill="1" applyProtection="1">
      <protection locked="0"/>
    </xf>
    <xf numFmtId="0" fontId="0" fillId="10" borderId="0" xfId="0" applyFill="1" applyProtection="1">
      <protection locked="0"/>
    </xf>
    <xf numFmtId="6" fontId="0" fillId="10" borderId="0" xfId="0" applyNumberFormat="1" applyFill="1" applyProtection="1">
      <protection locked="0"/>
    </xf>
    <xf numFmtId="0" fontId="2" fillId="14" borderId="1" xfId="0" applyFont="1" applyFill="1" applyBorder="1" applyProtection="1">
      <protection locked="0"/>
    </xf>
    <xf numFmtId="164" fontId="0" fillId="14" borderId="2" xfId="2" applyNumberFormat="1" applyFont="1" applyFill="1" applyBorder="1" applyProtection="1">
      <protection locked="0"/>
    </xf>
    <xf numFmtId="0" fontId="0" fillId="14" borderId="2" xfId="2" applyNumberFormat="1" applyFont="1" applyFill="1" applyBorder="1" applyAlignment="1" applyProtection="1">
      <alignment horizontal="center"/>
      <protection locked="0"/>
    </xf>
    <xf numFmtId="164" fontId="0" fillId="14" borderId="3" xfId="2" applyNumberFormat="1" applyFont="1" applyFill="1" applyBorder="1" applyProtection="1">
      <protection locked="0"/>
    </xf>
    <xf numFmtId="0" fontId="2" fillId="14" borderId="4" xfId="0" applyFont="1" applyFill="1" applyBorder="1" applyProtection="1">
      <protection locked="0"/>
    </xf>
    <xf numFmtId="9" fontId="0" fillId="14" borderId="0" xfId="3" applyFont="1" applyFill="1" applyBorder="1" applyProtection="1">
      <protection locked="0"/>
    </xf>
    <xf numFmtId="9" fontId="0" fillId="14" borderId="5" xfId="3" applyFont="1" applyFill="1" applyBorder="1" applyProtection="1">
      <protection locked="0"/>
    </xf>
    <xf numFmtId="0" fontId="2" fillId="14" borderId="5" xfId="0" applyFont="1" applyFill="1" applyBorder="1" applyProtection="1">
      <protection locked="0"/>
    </xf>
    <xf numFmtId="168" fontId="0" fillId="14" borderId="0" xfId="1" applyNumberFormat="1" applyFont="1" applyFill="1" applyBorder="1" applyProtection="1">
      <protection locked="0"/>
    </xf>
    <xf numFmtId="0" fontId="2" fillId="14" borderId="0" xfId="1" applyNumberFormat="1" applyFont="1" applyFill="1" applyBorder="1" applyProtection="1">
      <protection locked="0"/>
    </xf>
    <xf numFmtId="9" fontId="0" fillId="15" borderId="23" xfId="3" applyFont="1" applyFill="1" applyBorder="1" applyProtection="1">
      <protection locked="0"/>
    </xf>
    <xf numFmtId="0" fontId="0" fillId="14" borderId="0" xfId="0" applyFill="1" applyBorder="1" applyProtection="1">
      <protection locked="0"/>
    </xf>
    <xf numFmtId="0" fontId="0" fillId="14" borderId="5" xfId="0" applyFill="1" applyBorder="1" applyProtection="1">
      <protection locked="0"/>
    </xf>
    <xf numFmtId="9" fontId="0" fillId="15" borderId="25" xfId="3" applyFont="1" applyFill="1" applyBorder="1" applyProtection="1">
      <protection locked="0"/>
    </xf>
    <xf numFmtId="9" fontId="0" fillId="15" borderId="24" xfId="3" applyFont="1" applyFill="1" applyBorder="1" applyProtection="1">
      <protection locked="0"/>
    </xf>
    <xf numFmtId="164" fontId="0" fillId="14" borderId="0" xfId="2" applyNumberFormat="1" applyFont="1" applyFill="1" applyBorder="1" applyProtection="1">
      <protection locked="0"/>
    </xf>
    <xf numFmtId="0" fontId="0" fillId="14" borderId="0" xfId="2" applyNumberFormat="1" applyFont="1" applyFill="1" applyBorder="1" applyAlignment="1" applyProtection="1">
      <alignment horizontal="center"/>
      <protection locked="0"/>
    </xf>
    <xf numFmtId="0" fontId="2" fillId="14" borderId="8" xfId="0" applyFont="1" applyFill="1" applyBorder="1" applyProtection="1">
      <protection locked="0"/>
    </xf>
    <xf numFmtId="164" fontId="0" fillId="14" borderId="9" xfId="2" applyNumberFormat="1" applyFont="1" applyFill="1" applyBorder="1" applyProtection="1">
      <protection locked="0"/>
    </xf>
    <xf numFmtId="0" fontId="0" fillId="14" borderId="9" xfId="2" applyNumberFormat="1" applyFont="1" applyFill="1" applyBorder="1" applyAlignment="1" applyProtection="1">
      <alignment horizontal="center"/>
      <protection locked="0"/>
    </xf>
    <xf numFmtId="0" fontId="2" fillId="14" borderId="10" xfId="0" applyFont="1" applyFill="1" applyBorder="1" applyProtection="1">
      <protection locked="0"/>
    </xf>
    <xf numFmtId="164" fontId="2" fillId="4" borderId="0" xfId="0" applyNumberFormat="1" applyFont="1" applyFill="1" applyProtection="1">
      <protection hidden="1"/>
    </xf>
    <xf numFmtId="164" fontId="2" fillId="4" borderId="7" xfId="0" applyNumberFormat="1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164" fontId="2" fillId="4" borderId="13" xfId="0" applyNumberFormat="1" applyFont="1" applyFill="1" applyBorder="1" applyProtection="1">
      <protection hidden="1"/>
    </xf>
    <xf numFmtId="5" fontId="0" fillId="0" borderId="0" xfId="0" applyNumberFormat="1" applyProtection="1">
      <protection locked="0"/>
    </xf>
    <xf numFmtId="0" fontId="11" fillId="0" borderId="0" xfId="0" applyFont="1" applyFill="1" applyProtection="1">
      <protection locked="0"/>
    </xf>
    <xf numFmtId="164" fontId="2" fillId="7" borderId="0" xfId="2" applyNumberFormat="1" applyFont="1" applyFill="1" applyBorder="1" applyProtection="1">
      <protection hidden="1"/>
    </xf>
    <xf numFmtId="0" fontId="15" fillId="0" borderId="0" xfId="0" applyFont="1" applyProtection="1">
      <protection locked="0" hidden="1"/>
    </xf>
    <xf numFmtId="0" fontId="4" fillId="2" borderId="0" xfId="0" applyFont="1" applyFill="1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/>
    <xf numFmtId="0" fontId="4" fillId="2" borderId="5" xfId="0" applyFont="1" applyFill="1" applyBorder="1"/>
    <xf numFmtId="0" fontId="1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0" xfId="0" applyFont="1" applyFill="1" applyBorder="1"/>
    <xf numFmtId="166" fontId="2" fillId="2" borderId="0" xfId="0" applyNumberFormat="1" applyFont="1" applyFill="1" applyBorder="1"/>
    <xf numFmtId="5" fontId="2" fillId="2" borderId="0" xfId="0" applyNumberFormat="1" applyFont="1" applyFill="1" applyBorder="1" applyProtection="1">
      <protection locked="0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2" borderId="0" xfId="0" applyFont="1" applyFill="1" applyBorder="1"/>
    <xf numFmtId="0" fontId="10" fillId="0" borderId="0" xfId="0" applyFont="1" applyFill="1" applyBorder="1" applyProtection="1">
      <protection locked="0" hidden="1"/>
    </xf>
    <xf numFmtId="3" fontId="2" fillId="2" borderId="0" xfId="1" applyNumberFormat="1" applyFont="1" applyFill="1" applyBorder="1"/>
    <xf numFmtId="3" fontId="4" fillId="2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0" xfId="0" applyProtection="1">
      <protection hidden="1"/>
    </xf>
    <xf numFmtId="164" fontId="0" fillId="0" borderId="0" xfId="0" applyNumberFormat="1" applyFill="1" applyBorder="1"/>
    <xf numFmtId="0" fontId="0" fillId="11" borderId="0" xfId="0" applyFill="1"/>
    <xf numFmtId="0" fontId="14" fillId="11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5" fillId="0" borderId="0" xfId="0" applyFont="1" applyProtection="1">
      <protection hidden="1"/>
    </xf>
    <xf numFmtId="0" fontId="2" fillId="0" borderId="0" xfId="0" applyFont="1" applyProtection="1">
      <protection hidden="1"/>
    </xf>
    <xf numFmtId="9" fontId="0" fillId="0" borderId="0" xfId="3" applyFont="1" applyProtection="1">
      <protection hidden="1"/>
    </xf>
    <xf numFmtId="0" fontId="0" fillId="5" borderId="15" xfId="0" applyFill="1" applyBorder="1" applyProtection="1">
      <protection hidden="1"/>
    </xf>
    <xf numFmtId="0" fontId="0" fillId="5" borderId="11" xfId="0" applyFill="1" applyBorder="1" applyProtection="1">
      <protection hidden="1"/>
    </xf>
    <xf numFmtId="0" fontId="0" fillId="5" borderId="16" xfId="0" applyFill="1" applyBorder="1" applyProtection="1">
      <protection hidden="1"/>
    </xf>
    <xf numFmtId="0" fontId="0" fillId="18" borderId="0" xfId="0" applyFill="1"/>
    <xf numFmtId="0" fontId="2" fillId="0" borderId="0" xfId="6" applyFont="1" applyFill="1" applyBorder="1" applyProtection="1"/>
    <xf numFmtId="0" fontId="20" fillId="9" borderId="0" xfId="8" applyFont="1" applyFill="1" applyBorder="1" applyAlignment="1" applyProtection="1">
      <alignment horizontal="right" wrapText="1"/>
    </xf>
    <xf numFmtId="10" fontId="0" fillId="0" borderId="0" xfId="3" applyNumberFormat="1" applyFont="1" applyFill="1" applyBorder="1"/>
    <xf numFmtId="164" fontId="0" fillId="0" borderId="0" xfId="5" applyNumberFormat="1" applyFont="1" applyFill="1" applyBorder="1"/>
    <xf numFmtId="0" fontId="0" fillId="0" borderId="0" xfId="0" applyFont="1" applyFill="1" applyBorder="1"/>
    <xf numFmtId="0" fontId="1" fillId="0" borderId="0" xfId="0" applyFont="1" applyFill="1" applyBorder="1"/>
    <xf numFmtId="9" fontId="0" fillId="0" borderId="0" xfId="0" applyNumberFormat="1" applyFill="1" applyBorder="1" applyProtection="1">
      <protection hidden="1"/>
    </xf>
    <xf numFmtId="4" fontId="21" fillId="0" borderId="0" xfId="8" applyNumberFormat="1" applyFont="1" applyFill="1" applyBorder="1" applyAlignment="1" applyProtection="1">
      <alignment horizontal="right"/>
    </xf>
    <xf numFmtId="9" fontId="0" fillId="0" borderId="0" xfId="0" applyNumberFormat="1" applyFill="1" applyBorder="1"/>
    <xf numFmtId="0" fontId="2" fillId="0" borderId="0" xfId="6" applyFont="1" applyFill="1" applyBorder="1" applyAlignment="1">
      <alignment wrapText="1"/>
    </xf>
    <xf numFmtId="0" fontId="0" fillId="0" borderId="0" xfId="0" applyFill="1" applyBorder="1" applyProtection="1">
      <protection hidden="1"/>
    </xf>
    <xf numFmtId="4" fontId="0" fillId="0" borderId="0" xfId="0" applyNumberFormat="1" applyFill="1" applyBorder="1"/>
    <xf numFmtId="4" fontId="21" fillId="0" borderId="7" xfId="8" applyNumberFormat="1" applyFont="1" applyFill="1" applyBorder="1" applyAlignment="1" applyProtection="1">
      <alignment horizontal="right"/>
    </xf>
    <xf numFmtId="9" fontId="2" fillId="0" borderId="0" xfId="0" applyNumberFormat="1" applyFont="1" applyFill="1" applyBorder="1"/>
    <xf numFmtId="164" fontId="0" fillId="0" borderId="0" xfId="5" applyNumberFormat="1" applyFon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64" fontId="0" fillId="0" borderId="0" xfId="2" applyNumberFormat="1" applyFont="1" applyFill="1" applyBorder="1" applyProtection="1">
      <protection locked="0"/>
    </xf>
    <xf numFmtId="9" fontId="0" fillId="0" borderId="0" xfId="3" applyFont="1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10" fontId="2" fillId="0" borderId="0" xfId="3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169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9" fontId="0" fillId="0" borderId="0" xfId="3" applyFont="1" applyFill="1" applyProtection="1">
      <protection hidden="1"/>
    </xf>
    <xf numFmtId="0" fontId="0" fillId="0" borderId="0" xfId="0" applyAlignment="1" applyProtection="1">
      <alignment horizontal="left"/>
      <protection hidden="1"/>
    </xf>
    <xf numFmtId="9" fontId="0" fillId="0" borderId="0" xfId="3" applyFont="1" applyProtection="1">
      <protection hidden="1"/>
    </xf>
    <xf numFmtId="10" fontId="2" fillId="0" borderId="0" xfId="3" applyNumberFormat="1" applyFont="1" applyProtection="1">
      <protection hidden="1"/>
    </xf>
    <xf numFmtId="164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0" xfId="9" applyFill="1"/>
    <xf numFmtId="0" fontId="2" fillId="0" borderId="0" xfId="9" applyFont="1" applyFill="1"/>
    <xf numFmtId="0" fontId="2" fillId="0" borderId="0" xfId="9" applyFont="1" applyFill="1" applyAlignment="1">
      <alignment horizontal="left"/>
    </xf>
    <xf numFmtId="164" fontId="2" fillId="9" borderId="0" xfId="11" applyNumberFormat="1" applyFont="1" applyFill="1" applyBorder="1"/>
    <xf numFmtId="164" fontId="2" fillId="9" borderId="7" xfId="11" applyNumberFormat="1" applyFont="1" applyFill="1" applyBorder="1"/>
    <xf numFmtId="0" fontId="1" fillId="9" borderId="6" xfId="0" applyFont="1" applyFill="1" applyBorder="1" applyAlignment="1" applyProtection="1">
      <alignment horizontal="center"/>
      <protection locked="0"/>
    </xf>
    <xf numFmtId="0" fontId="16" fillId="9" borderId="0" xfId="0" applyFont="1" applyFill="1" applyBorder="1" applyProtection="1">
      <protection hidden="1"/>
    </xf>
    <xf numFmtId="164" fontId="2" fillId="9" borderId="7" xfId="2" applyNumberFormat="1" applyFont="1" applyFill="1" applyBorder="1" applyProtection="1">
      <protection hidden="1"/>
    </xf>
    <xf numFmtId="164" fontId="2" fillId="9" borderId="0" xfId="2" applyNumberFormat="1" applyFont="1" applyFill="1" applyBorder="1" applyProtection="1">
      <protection hidden="1"/>
    </xf>
    <xf numFmtId="164" fontId="2" fillId="9" borderId="0" xfId="0" applyNumberFormat="1" applyFont="1" applyFill="1" applyBorder="1" applyProtection="1">
      <protection hidden="1"/>
    </xf>
    <xf numFmtId="164" fontId="2" fillId="9" borderId="7" xfId="0" applyNumberFormat="1" applyFont="1" applyFill="1" applyBorder="1" applyProtection="1">
      <protection hidden="1"/>
    </xf>
    <xf numFmtId="0" fontId="2" fillId="9" borderId="0" xfId="0" applyFont="1" applyFill="1" applyBorder="1" applyProtection="1">
      <protection hidden="1"/>
    </xf>
    <xf numFmtId="0" fontId="1" fillId="9" borderId="0" xfId="0" applyFont="1" applyFill="1" applyBorder="1" applyAlignment="1" applyProtection="1">
      <alignment horizontal="center"/>
      <protection hidden="1"/>
    </xf>
    <xf numFmtId="0" fontId="9" fillId="9" borderId="0" xfId="0" applyFont="1" applyFill="1" applyBorder="1" applyProtection="1">
      <protection locked="0"/>
    </xf>
    <xf numFmtId="41" fontId="2" fillId="9" borderId="7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2" fillId="7" borderId="0" xfId="0" applyFont="1" applyFill="1" applyProtection="1">
      <protection locked="0"/>
    </xf>
    <xf numFmtId="164" fontId="2" fillId="7" borderId="21" xfId="2" applyNumberFormat="1" applyFont="1" applyFill="1" applyBorder="1" applyProtection="1">
      <protection locked="0"/>
    </xf>
    <xf numFmtId="3" fontId="9" fillId="7" borderId="0" xfId="0" applyNumberFormat="1" applyFont="1" applyFill="1" applyBorder="1" applyProtection="1">
      <protection locked="0"/>
    </xf>
    <xf numFmtId="164" fontId="2" fillId="7" borderId="22" xfId="2" applyNumberFormat="1" applyFont="1" applyFill="1" applyBorder="1" applyProtection="1">
      <protection locked="0"/>
    </xf>
    <xf numFmtId="0" fontId="2" fillId="0" borderId="0" xfId="9"/>
    <xf numFmtId="0" fontId="14" fillId="7" borderId="0" xfId="0" applyFont="1" applyFill="1"/>
    <xf numFmtId="0" fontId="4" fillId="7" borderId="0" xfId="0" applyFont="1" applyFill="1"/>
    <xf numFmtId="0" fontId="3" fillId="0" borderId="0" xfId="0" applyFont="1" applyFill="1"/>
    <xf numFmtId="0" fontId="14" fillId="0" borderId="0" xfId="0" applyFont="1" applyFill="1" applyBorder="1" applyProtection="1">
      <protection locked="0"/>
    </xf>
    <xf numFmtId="0" fontId="2" fillId="0" borderId="0" xfId="9" applyFont="1" applyFill="1" applyAlignment="1" applyProtection="1">
      <alignment horizontal="left"/>
      <protection locked="0"/>
    </xf>
    <xf numFmtId="0" fontId="2" fillId="0" borderId="0" xfId="9" applyFill="1" applyProtection="1">
      <protection locked="0"/>
    </xf>
    <xf numFmtId="0" fontId="2" fillId="0" borderId="0" xfId="9" applyFont="1" applyFill="1" applyProtection="1">
      <protection locked="0"/>
    </xf>
    <xf numFmtId="164" fontId="9" fillId="0" borderId="0" xfId="0" applyNumberFormat="1" applyFont="1" applyProtection="1">
      <protection locked="0"/>
    </xf>
    <xf numFmtId="170" fontId="2" fillId="9" borderId="7" xfId="2" applyNumberFormat="1" applyFont="1" applyFill="1" applyBorder="1" applyProtection="1">
      <protection hidden="1"/>
    </xf>
    <xf numFmtId="0" fontId="2" fillId="12" borderId="0" xfId="0" applyFont="1" applyFill="1" applyBorder="1"/>
    <xf numFmtId="3" fontId="2" fillId="12" borderId="0" xfId="0" applyNumberFormat="1" applyFont="1" applyFill="1" applyBorder="1"/>
    <xf numFmtId="5" fontId="2" fillId="12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hidden="1"/>
    </xf>
    <xf numFmtId="0" fontId="0" fillId="2" borderId="7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5" fontId="2" fillId="16" borderId="14" xfId="0" applyNumberFormat="1" applyFont="1" applyFill="1" applyBorder="1" applyProtection="1">
      <protection locked="0"/>
    </xf>
    <xf numFmtId="164" fontId="2" fillId="9" borderId="0" xfId="9" applyNumberFormat="1" applyFill="1" applyBorder="1"/>
    <xf numFmtId="0" fontId="0" fillId="20" borderId="14" xfId="0" applyFill="1" applyBorder="1" applyAlignment="1" applyProtection="1">
      <alignment horizontal="center"/>
      <protection locked="0"/>
    </xf>
    <xf numFmtId="0" fontId="1" fillId="21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70" fontId="2" fillId="2" borderId="0" xfId="0" applyNumberFormat="1" applyFont="1" applyFill="1" applyBorder="1"/>
    <xf numFmtId="0" fontId="2" fillId="0" borderId="0" xfId="0" applyFont="1" applyFill="1" applyAlignment="1"/>
    <xf numFmtId="0" fontId="2" fillId="22" borderId="0" xfId="0" applyFont="1" applyFill="1" applyProtection="1">
      <protection locked="0"/>
    </xf>
    <xf numFmtId="0" fontId="2" fillId="17" borderId="0" xfId="10" applyNumberFormat="1" applyFont="1" applyFill="1" applyBorder="1" applyAlignment="1"/>
    <xf numFmtId="0" fontId="0" fillId="17" borderId="0" xfId="0" applyFill="1" applyBorder="1" applyAlignment="1">
      <alignment horizontal="center"/>
    </xf>
    <xf numFmtId="0" fontId="2" fillId="0" borderId="0" xfId="10" applyFont="1" applyFill="1" applyBorder="1" applyProtection="1"/>
    <xf numFmtId="4" fontId="21" fillId="0" borderId="0" xfId="8" applyNumberFormat="1" applyFont="1" applyBorder="1" applyAlignment="1" applyProtection="1">
      <alignment horizontal="right"/>
    </xf>
    <xf numFmtId="43" fontId="2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left"/>
    </xf>
    <xf numFmtId="43" fontId="2" fillId="0" borderId="0" xfId="0" applyNumberFormat="1" applyFont="1"/>
    <xf numFmtId="4" fontId="21" fillId="0" borderId="7" xfId="8" applyNumberFormat="1" applyFont="1" applyBorder="1" applyAlignment="1" applyProtection="1">
      <alignment horizontal="right"/>
    </xf>
    <xf numFmtId="43" fontId="2" fillId="0" borderId="7" xfId="0" applyNumberFormat="1" applyFont="1" applyFill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12" borderId="0" xfId="0" applyFill="1" applyBorder="1" applyProtection="1">
      <protection locked="0"/>
    </xf>
    <xf numFmtId="0" fontId="10" fillId="12" borderId="0" xfId="0" applyFont="1" applyFill="1" applyBorder="1" applyProtection="1">
      <protection locked="0"/>
    </xf>
    <xf numFmtId="0" fontId="8" fillId="12" borderId="0" xfId="0" applyFont="1" applyFill="1" applyBorder="1" applyProtection="1">
      <protection locked="0"/>
    </xf>
    <xf numFmtId="0" fontId="0" fillId="12" borderId="0" xfId="0" applyFill="1" applyProtection="1">
      <protection locked="0"/>
    </xf>
    <xf numFmtId="0" fontId="2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11" borderId="0" xfId="0" applyFill="1" applyProtection="1">
      <protection locked="0"/>
    </xf>
    <xf numFmtId="44" fontId="0" fillId="11" borderId="0" xfId="2" applyFont="1" applyFill="1" applyProtection="1">
      <protection locked="0"/>
    </xf>
    <xf numFmtId="164" fontId="0" fillId="11" borderId="0" xfId="2" applyNumberFormat="1" applyFont="1" applyFill="1" applyProtection="1">
      <protection locked="0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 indent="2"/>
    </xf>
    <xf numFmtId="0" fontId="2" fillId="0" borderId="0" xfId="0" applyFont="1" applyAlignment="1">
      <alignment horizontal="center"/>
    </xf>
    <xf numFmtId="2" fontId="0" fillId="0" borderId="0" xfId="0" applyNumberFormat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wrapText="1" indent="4"/>
    </xf>
    <xf numFmtId="0" fontId="1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0" fillId="23" borderId="0" xfId="2" applyNumberFormat="1" applyFont="1" applyFill="1" applyProtection="1">
      <protection hidden="1"/>
    </xf>
    <xf numFmtId="164" fontId="0" fillId="0" borderId="0" xfId="2" applyNumberFormat="1" applyFont="1" applyProtection="1">
      <protection hidden="1"/>
    </xf>
    <xf numFmtId="166" fontId="0" fillId="23" borderId="0" xfId="2" applyNumberFormat="1" applyFont="1" applyFill="1" applyAlignment="1" applyProtection="1">
      <alignment horizontal="right"/>
      <protection hidden="1"/>
    </xf>
    <xf numFmtId="44" fontId="0" fillId="0" borderId="0" xfId="2" applyFont="1" applyProtection="1">
      <protection hidden="1"/>
    </xf>
    <xf numFmtId="0" fontId="2" fillId="0" borderId="0" xfId="10" applyFont="1" applyAlignment="1">
      <alignment wrapText="1"/>
    </xf>
    <xf numFmtId="164" fontId="0" fillId="0" borderId="0" xfId="2" applyNumberFormat="1" applyFont="1" applyFill="1" applyBorder="1" applyProtection="1">
      <protection hidden="1"/>
    </xf>
    <xf numFmtId="0" fontId="0" fillId="23" borderId="0" xfId="0" applyFill="1" applyProtection="1">
      <protection hidden="1"/>
    </xf>
    <xf numFmtId="0" fontId="0" fillId="0" borderId="0" xfId="0" applyBorder="1"/>
    <xf numFmtId="0" fontId="0" fillId="23" borderId="0" xfId="0" applyFill="1"/>
    <xf numFmtId="0" fontId="15" fillId="0" borderId="0" xfId="0" applyFont="1" applyFill="1" applyBorder="1" applyProtection="1">
      <protection hidden="1"/>
    </xf>
    <xf numFmtId="164" fontId="15" fillId="0" borderId="0" xfId="2" applyNumberFormat="1" applyFont="1" applyFill="1" applyBorder="1" applyProtection="1">
      <protection hidden="1"/>
    </xf>
    <xf numFmtId="0" fontId="1" fillId="0" borderId="6" xfId="0" applyFont="1" applyFill="1" applyBorder="1" applyAlignment="1" applyProtection="1">
      <alignment horizontal="center"/>
      <protection locked="0"/>
    </xf>
    <xf numFmtId="164" fontId="2" fillId="0" borderId="0" xfId="2" applyNumberFormat="1" applyFont="1" applyFill="1" applyBorder="1" applyProtection="1">
      <protection locked="0"/>
    </xf>
    <xf numFmtId="164" fontId="2" fillId="7" borderId="0" xfId="2" applyNumberFormat="1" applyFont="1" applyFill="1" applyBorder="1" applyProtection="1">
      <protection locked="0"/>
    </xf>
    <xf numFmtId="164" fontId="2" fillId="4" borderId="0" xfId="2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41" fontId="2" fillId="0" borderId="7" xfId="0" applyNumberFormat="1" applyFont="1" applyFill="1" applyBorder="1" applyProtection="1">
      <protection locked="0"/>
    </xf>
    <xf numFmtId="164" fontId="2" fillId="15" borderId="0" xfId="0" applyNumberFormat="1" applyFont="1" applyFill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0" fontId="10" fillId="15" borderId="0" xfId="1" applyNumberFormat="1" applyFont="1" applyFill="1" applyProtection="1">
      <protection locked="0"/>
    </xf>
    <xf numFmtId="165" fontId="2" fillId="15" borderId="0" xfId="3" applyNumberFormat="1" applyFont="1" applyFill="1" applyProtection="1">
      <protection locked="0"/>
    </xf>
    <xf numFmtId="0" fontId="2" fillId="15" borderId="0" xfId="0" applyFont="1" applyFill="1" applyProtection="1">
      <protection locked="0"/>
    </xf>
    <xf numFmtId="164" fontId="2" fillId="15" borderId="7" xfId="2" applyNumberFormat="1" applyFont="1" applyFill="1" applyBorder="1" applyProtection="1">
      <protection locked="0"/>
    </xf>
    <xf numFmtId="164" fontId="2" fillId="15" borderId="0" xfId="2" applyNumberFormat="1" applyFont="1" applyFill="1" applyBorder="1" applyProtection="1">
      <protection locked="0"/>
    </xf>
    <xf numFmtId="3" fontId="9" fillId="15" borderId="0" xfId="0" applyNumberFormat="1" applyFont="1" applyFill="1" applyBorder="1" applyProtection="1">
      <protection locked="0"/>
    </xf>
    <xf numFmtId="164" fontId="2" fillId="15" borderId="0" xfId="0" applyNumberFormat="1" applyFont="1" applyFill="1" applyBorder="1" applyProtection="1">
      <protection locked="0"/>
    </xf>
    <xf numFmtId="0" fontId="9" fillId="15" borderId="0" xfId="0" applyFont="1" applyFill="1" applyProtection="1">
      <protection locked="0"/>
    </xf>
    <xf numFmtId="3" fontId="9" fillId="15" borderId="0" xfId="0" applyNumberFormat="1" applyFont="1" applyFill="1" applyProtection="1">
      <protection locked="0"/>
    </xf>
    <xf numFmtId="0" fontId="2" fillId="24" borderId="0" xfId="9" applyFill="1"/>
    <xf numFmtId="0" fontId="1" fillId="24" borderId="0" xfId="0" applyFont="1" applyFill="1" applyAlignment="1">
      <alignment wrapText="1"/>
    </xf>
    <xf numFmtId="0" fontId="0" fillId="24" borderId="0" xfId="0" applyFill="1"/>
    <xf numFmtId="2" fontId="0" fillId="24" borderId="0" xfId="0" applyNumberFormat="1" applyFill="1"/>
    <xf numFmtId="49" fontId="2" fillId="24" borderId="0" xfId="0" applyNumberFormat="1" applyFont="1" applyFill="1" applyAlignment="1">
      <alignment horizontal="right"/>
    </xf>
    <xf numFmtId="0" fontId="2" fillId="25" borderId="0" xfId="0" applyFont="1" applyFill="1"/>
    <xf numFmtId="0" fontId="0" fillId="25" borderId="0" xfId="0" applyFill="1" applyAlignment="1">
      <alignment horizontal="center"/>
    </xf>
    <xf numFmtId="0" fontId="0" fillId="25" borderId="0" xfId="0" applyFill="1" applyAlignment="1">
      <alignment horizontal="center" vertical="center"/>
    </xf>
    <xf numFmtId="0" fontId="2" fillId="25" borderId="0" xfId="0" applyFont="1" applyFill="1" applyAlignment="1"/>
    <xf numFmtId="0" fontId="0" fillId="25" borderId="0" xfId="0" applyFill="1" applyAlignment="1"/>
    <xf numFmtId="0" fontId="0" fillId="25" borderId="0" xfId="0" applyFill="1"/>
    <xf numFmtId="0" fontId="13" fillId="25" borderId="1" xfId="0" applyFont="1" applyFill="1" applyBorder="1"/>
    <xf numFmtId="0" fontId="0" fillId="25" borderId="2" xfId="0" applyFill="1" applyBorder="1"/>
    <xf numFmtId="0" fontId="0" fillId="25" borderId="3" xfId="0" applyFill="1" applyBorder="1"/>
    <xf numFmtId="0" fontId="0" fillId="7" borderId="0" xfId="0" applyFill="1" applyAlignment="1">
      <alignment horizontal="center"/>
    </xf>
    <xf numFmtId="0" fontId="7" fillId="25" borderId="0" xfId="0" applyFont="1" applyFill="1" applyAlignment="1">
      <alignment horizontal="center"/>
    </xf>
    <xf numFmtId="0" fontId="0" fillId="0" borderId="0" xfId="0" applyFill="1" applyAlignment="1">
      <alignment horizontal="center" vertical="top" wrapText="1"/>
    </xf>
    <xf numFmtId="0" fontId="2" fillId="25" borderId="4" xfId="0" applyFont="1" applyFill="1" applyBorder="1" applyAlignment="1">
      <alignment horizontal="center" vertical="center" wrapText="1"/>
    </xf>
    <xf numFmtId="0" fontId="2" fillId="25" borderId="0" xfId="0" applyFont="1" applyFill="1" applyBorder="1" applyAlignment="1">
      <alignment horizontal="center" vertical="center" wrapText="1"/>
    </xf>
    <xf numFmtId="0" fontId="2" fillId="25" borderId="5" xfId="0" applyFont="1" applyFill="1" applyBorder="1" applyAlignment="1">
      <alignment horizontal="center" vertical="center" wrapText="1"/>
    </xf>
    <xf numFmtId="0" fontId="2" fillId="25" borderId="8" xfId="0" applyFont="1" applyFill="1" applyBorder="1" applyAlignment="1">
      <alignment horizontal="center" vertical="center" wrapText="1"/>
    </xf>
    <xf numFmtId="0" fontId="2" fillId="25" borderId="9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0" fontId="6" fillId="7" borderId="0" xfId="0" applyFont="1" applyFill="1" applyAlignment="1" applyProtection="1">
      <alignment horizontal="center"/>
      <protection hidden="1"/>
    </xf>
    <xf numFmtId="0" fontId="22" fillId="19" borderId="0" xfId="0" applyFont="1" applyFill="1" applyBorder="1" applyAlignment="1">
      <alignment horizontal="center"/>
    </xf>
    <xf numFmtId="0" fontId="0" fillId="5" borderId="17" xfId="0" applyFill="1" applyBorder="1" applyAlignment="1" applyProtection="1">
      <alignment horizontal="center" vertical="center" wrapText="1"/>
      <protection hidden="1"/>
    </xf>
    <xf numFmtId="0" fontId="0" fillId="5" borderId="6" xfId="0" applyFill="1" applyBorder="1" applyAlignment="1" applyProtection="1">
      <alignment horizontal="center" vertical="center" wrapText="1"/>
      <protection hidden="1"/>
    </xf>
    <xf numFmtId="0" fontId="0" fillId="5" borderId="18" xfId="0" applyFill="1" applyBorder="1" applyAlignment="1" applyProtection="1">
      <alignment horizontal="center" vertical="center" wrapText="1"/>
      <protection hidden="1"/>
    </xf>
    <xf numFmtId="0" fontId="0" fillId="5" borderId="19" xfId="0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Alignment="1" applyProtection="1">
      <alignment horizontal="center" vertical="center" wrapText="1"/>
      <protection hidden="1"/>
    </xf>
    <xf numFmtId="0" fontId="0" fillId="5" borderId="20" xfId="0" applyFill="1" applyBorder="1" applyAlignment="1" applyProtection="1">
      <alignment horizontal="center" vertical="center" wrapText="1"/>
      <protection hidden="1"/>
    </xf>
    <xf numFmtId="0" fontId="0" fillId="13" borderId="0" xfId="0" applyFill="1" applyAlignment="1">
      <alignment horizontal="center" vertical="top" wrapText="1"/>
    </xf>
    <xf numFmtId="0" fontId="11" fillId="0" borderId="0" xfId="0" applyFont="1" applyAlignment="1" applyProtection="1">
      <alignment horizontal="center"/>
      <protection locked="0"/>
    </xf>
    <xf numFmtId="0" fontId="4" fillId="16" borderId="17" xfId="0" applyFont="1" applyFill="1" applyBorder="1" applyAlignment="1" applyProtection="1">
      <alignment horizontal="center"/>
      <protection locked="0"/>
    </xf>
    <xf numFmtId="0" fontId="4" fillId="16" borderId="6" xfId="0" applyFont="1" applyFill="1" applyBorder="1" applyAlignment="1" applyProtection="1">
      <alignment horizontal="center"/>
      <protection locked="0"/>
    </xf>
    <xf numFmtId="0" fontId="4" fillId="16" borderId="18" xfId="0" applyFont="1" applyFill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 vertical="center"/>
      <protection locked="0"/>
    </xf>
    <xf numFmtId="2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165" fontId="3" fillId="2" borderId="23" xfId="3" applyNumberFormat="1" applyFont="1" applyFill="1" applyBorder="1" applyAlignment="1" applyProtection="1">
      <alignment horizontal="center" vertical="center"/>
      <protection locked="0"/>
    </xf>
    <xf numFmtId="165" fontId="3" fillId="2" borderId="24" xfId="3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7" fontId="3" fillId="2" borderId="23" xfId="2" applyNumberFormat="1" applyFont="1" applyFill="1" applyBorder="1" applyAlignment="1" applyProtection="1">
      <alignment horizontal="center" vertical="center"/>
      <protection locked="0"/>
    </xf>
    <xf numFmtId="167" fontId="3" fillId="2" borderId="24" xfId="2" applyNumberFormat="1" applyFont="1" applyFill="1" applyBorder="1" applyAlignment="1" applyProtection="1">
      <alignment horizontal="center" vertical="center"/>
      <protection locked="0"/>
    </xf>
    <xf numFmtId="9" fontId="3" fillId="2" borderId="23" xfId="3" applyFont="1" applyFill="1" applyBorder="1" applyAlignment="1" applyProtection="1">
      <alignment horizontal="center" vertical="center"/>
      <protection locked="0"/>
    </xf>
    <xf numFmtId="9" fontId="3" fillId="2" borderId="24" xfId="3" applyFont="1" applyFill="1" applyBorder="1" applyAlignment="1" applyProtection="1">
      <alignment horizontal="center" vertical="center"/>
      <protection locked="0"/>
    </xf>
    <xf numFmtId="43" fontId="3" fillId="2" borderId="23" xfId="1" applyFont="1" applyFill="1" applyBorder="1" applyAlignment="1" applyProtection="1">
      <alignment horizontal="center" vertical="center"/>
      <protection locked="0"/>
    </xf>
    <xf numFmtId="43" fontId="3" fillId="2" borderId="24" xfId="1" applyFont="1" applyFill="1" applyBorder="1" applyAlignment="1" applyProtection="1">
      <alignment horizontal="center" vertical="center"/>
      <protection locked="0"/>
    </xf>
    <xf numFmtId="2" fontId="3" fillId="2" borderId="23" xfId="3" applyNumberFormat="1" applyFont="1" applyFill="1" applyBorder="1" applyAlignment="1" applyProtection="1">
      <alignment horizontal="center" vertical="center"/>
      <protection locked="0"/>
    </xf>
    <xf numFmtId="2" fontId="3" fillId="2" borderId="24" xfId="3" applyNumberFormat="1" applyFont="1" applyFill="1" applyBorder="1" applyAlignment="1" applyProtection="1">
      <alignment horizontal="center" vertical="center"/>
      <protection locked="0"/>
    </xf>
    <xf numFmtId="168" fontId="3" fillId="2" borderId="23" xfId="3" applyNumberFormat="1" applyFont="1" applyFill="1" applyBorder="1" applyAlignment="1" applyProtection="1">
      <alignment horizontal="center" vertical="center"/>
      <protection locked="0"/>
    </xf>
    <xf numFmtId="168" fontId="3" fillId="2" borderId="24" xfId="3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9" fontId="3" fillId="2" borderId="0" xfId="3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167" fontId="3" fillId="2" borderId="23" xfId="0" applyNumberFormat="1" applyFont="1" applyFill="1" applyBorder="1" applyAlignment="1" applyProtection="1">
      <alignment horizontal="center" vertical="center"/>
      <protection locked="0"/>
    </xf>
    <xf numFmtId="167" fontId="3" fillId="2" borderId="24" xfId="0" applyNumberFormat="1" applyFont="1" applyFill="1" applyBorder="1" applyAlignment="1" applyProtection="1">
      <alignment horizontal="center" vertical="center"/>
      <protection locked="0"/>
    </xf>
    <xf numFmtId="168" fontId="1" fillId="2" borderId="23" xfId="0" applyNumberFormat="1" applyFont="1" applyFill="1" applyBorder="1" applyAlignment="1" applyProtection="1">
      <alignment horizontal="center" vertical="center"/>
      <protection locked="0"/>
    </xf>
    <xf numFmtId="168" fontId="3" fillId="2" borderId="24" xfId="0" applyNumberFormat="1" applyFont="1" applyFill="1" applyBorder="1" applyAlignment="1" applyProtection="1">
      <alignment horizontal="center" vertical="center"/>
      <protection locked="0"/>
    </xf>
    <xf numFmtId="168" fontId="3" fillId="2" borderId="23" xfId="0" applyNumberFormat="1" applyFont="1" applyFill="1" applyBorder="1" applyAlignment="1" applyProtection="1">
      <alignment horizontal="center" vertical="center"/>
      <protection locked="0"/>
    </xf>
    <xf numFmtId="43" fontId="3" fillId="2" borderId="0" xfId="1" applyFont="1" applyFill="1" applyBorder="1" applyAlignment="1" applyProtection="1">
      <alignment horizontal="center" vertical="center"/>
      <protection locked="0"/>
    </xf>
    <xf numFmtId="2" fontId="3" fillId="2" borderId="0" xfId="3" applyNumberFormat="1" applyFont="1" applyFill="1" applyBorder="1" applyAlignment="1" applyProtection="1">
      <alignment horizontal="center" vertical="center"/>
      <protection locked="0"/>
    </xf>
    <xf numFmtId="0" fontId="12" fillId="7" borderId="0" xfId="0" applyFont="1" applyFill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4" fillId="16" borderId="17" xfId="0" applyFont="1" applyFill="1" applyBorder="1" applyAlignment="1">
      <alignment horizontal="center"/>
    </xf>
    <xf numFmtId="0" fontId="4" fillId="16" borderId="6" xfId="0" applyFont="1" applyFill="1" applyBorder="1" applyAlignment="1">
      <alignment horizontal="center"/>
    </xf>
    <xf numFmtId="0" fontId="4" fillId="16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1" fillId="16" borderId="14" xfId="0" applyFont="1" applyFill="1" applyBorder="1" applyAlignment="1" applyProtection="1">
      <alignment horizontal="center"/>
      <protection locked="0"/>
    </xf>
    <xf numFmtId="0" fontId="3" fillId="16" borderId="14" xfId="0" applyFont="1" applyFill="1" applyBorder="1" applyAlignment="1" applyProtection="1">
      <alignment horizontal="center"/>
      <protection locked="0"/>
    </xf>
    <xf numFmtId="0" fontId="2" fillId="0" borderId="0" xfId="9" applyFont="1" applyAlignment="1">
      <alignment horizontal="center"/>
    </xf>
    <xf numFmtId="0" fontId="2" fillId="0" borderId="0" xfId="9"/>
    <xf numFmtId="0" fontId="2" fillId="0" borderId="0" xfId="9" applyFont="1" applyAlignment="1">
      <alignment wrapText="1"/>
    </xf>
    <xf numFmtId="0" fontId="0" fillId="14" borderId="0" xfId="0" applyFill="1" applyAlignment="1">
      <alignment horizontal="center" vertical="center" wrapText="1"/>
    </xf>
  </cellXfs>
  <cellStyles count="12">
    <cellStyle name="Comma" xfId="1" builtinId="3"/>
    <cellStyle name="Comma 2" xfId="4" xr:uid="{00000000-0005-0000-0000-000001000000}"/>
    <cellStyle name="Currency" xfId="2" builtinId="4"/>
    <cellStyle name="Currency 2" xfId="7" xr:uid="{00000000-0005-0000-0000-000003000000}"/>
    <cellStyle name="Currency 2 2" xfId="11" xr:uid="{00000000-0005-0000-0000-000004000000}"/>
    <cellStyle name="Currency 3" xfId="5" xr:uid="{00000000-0005-0000-0000-000005000000}"/>
    <cellStyle name="Normal" xfId="0" builtinId="0"/>
    <cellStyle name="Normal 2" xfId="6" xr:uid="{00000000-0005-0000-0000-000007000000}"/>
    <cellStyle name="Normal 2 2" xfId="10" xr:uid="{00000000-0005-0000-0000-000008000000}"/>
    <cellStyle name="Normal 3" xfId="8" xr:uid="{00000000-0005-0000-0000-000009000000}"/>
    <cellStyle name="Normal 4" xfId="9" xr:uid="{00000000-0005-0000-0000-00000A000000}"/>
    <cellStyle name="Percent" xfId="3" builtinId="5"/>
  </cellStyles>
  <dxfs count="8"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>
          <fgColor theme="0" tint="-4.9989318521683403E-2"/>
          <bgColor theme="0"/>
        </patternFill>
      </fill>
      <border>
        <left/>
        <right/>
        <top/>
        <bottom/>
      </border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391150" cy="4762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9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391150" cy="4762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9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BA0A0F7-B8A1-4515-8995-B8C63DD000A0}" diskRevisions="1" revisionId="21" version="8">
  <header guid="{49979369-D27B-49EA-9F48-C3F34E20AF7C}" dateTime="2020-11-10T21:14:24" maxSheetId="13" userName="Range Rover" r:id="rId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CE3A4D23-8C45-405A-A799-864263EF29A1}" dateTime="2020-11-23T14:48:43" maxSheetId="13" userName="luke salvo" r:id="rId2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F09BB0A8-7748-4EAF-B6D2-96CB741CE9DB}" dateTime="2020-11-25T17:30:09" maxSheetId="13" userName="luke salvo" r:id="rId3" minRId="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539DC672-070E-49E6-B47F-0582A8B17028}" dateTime="2020-11-25T17:45:14" maxSheetId="13" userName="luke salvo" r:id="rId4" minRId="2" maxRId="1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D910EBBC-9CF5-465B-92C9-7F2345F789AD}" dateTime="2020-11-25T17:57:26" maxSheetId="13" userName="luke salvo" r:id="rId5" minRId="12" maxRId="13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49028C9D-EA49-49EE-A603-E943486A560D}" dateTime="2020-11-25T17:58:27" maxSheetId="13" userName="luke salvo" r:id="rId6" minRId="14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5C870257-DD99-4263-BFB0-D0219CB9C700}" dateTime="2020-11-25T18:02:45" maxSheetId="13" userName="luke salvo" r:id="rId7" minRId="15" maxRId="16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1BA0A0F7-B8A1-4515-8995-B8C63DD000A0}" dateTime="2020-11-25T18:17:06" maxSheetId="13" userName="luke salvo" r:id="rId8" minRId="17" maxRId="2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E4BBABB-7911-44AD-B433-A11CCD58A14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4">
    <nc r="D5">
      <f>Data!E15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4">
    <nc r="D8">
      <f>Data!E19</f>
    </nc>
  </rcc>
  <rcc rId="3" sId="4">
    <nc r="D9">
      <f>Data!E20</f>
    </nc>
  </rcc>
  <rcc rId="4" sId="4">
    <nc r="D10">
      <f>Data!E21</f>
    </nc>
  </rcc>
  <rcc rId="5" sId="4">
    <nc r="D11">
      <f>Data!E22</f>
    </nc>
  </rcc>
  <rcc rId="6" sId="4">
    <nc r="D12">
      <f>Data!E23</f>
    </nc>
  </rcc>
  <rcc rId="7" sId="4">
    <nc r="D13">
      <f>Data!E24</f>
    </nc>
  </rcc>
  <rcc rId="8" sId="4">
    <nc r="D14">
      <f>Data!E25</f>
    </nc>
  </rcc>
  <rcc rId="9" sId="4">
    <nc r="D15">
      <f>Data!E5</f>
    </nc>
  </rcc>
  <rcc rId="10" sId="4">
    <nc r="D16">
      <f>SUM(D8:D15)</f>
    </nc>
  </rcc>
  <rcc rId="11" sId="4">
    <nc r="D6">
      <f>Data!E14+Data!E6-Data!E9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4">
    <oc r="D6">
      <f>Data!E14+Data!E6-Data!E9</f>
    </oc>
    <nc r="D6">
      <f>Data!E14+Data!E6-Data!E9</f>
    </nc>
  </rcc>
  <rcc rId="13" sId="4">
    <nc r="D7">
      <f>D5-D6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4">
    <nc r="D18">
      <f>Data!E11</f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4">
    <nc r="D17">
      <f>D7-D16</f>
    </nc>
  </rcc>
  <rcc rId="16" sId="4">
    <nc r="D19">
      <f>D17-D18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4">
    <oc r="D6">
      <f>Data!E14+Data!E6-Data!E9</f>
    </oc>
    <nc r="D6"/>
  </rcc>
  <rcc rId="18" sId="4">
    <nc r="D29">
      <f>Data!E6</f>
    </nc>
  </rcc>
  <rcc rId="19" sId="4">
    <nc r="D30">
      <f>Data!E14</f>
    </nc>
  </rcc>
  <rcc rId="20" sId="4">
    <nc r="D31">
      <f>Data!E10</f>
    </nc>
  </rcc>
  <rcc rId="21" sId="4">
    <nc r="D32">
      <f>Data!E26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BA0A0F7-B8A1-4515-8995-B8C63DD000A0}" name="luke salvo" id="-569966369" dateTime="2020-11-23T14:48:4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 tint="0.39997558519241921"/>
  </sheetPr>
  <dimension ref="A1:S187"/>
  <sheetViews>
    <sheetView zoomScaleNormal="100" workbookViewId="0">
      <selection activeCell="E31" sqref="E31"/>
    </sheetView>
  </sheetViews>
  <sheetFormatPr defaultRowHeight="12.5" x14ac:dyDescent="0.25"/>
  <cols>
    <col min="1" max="1" width="4.7265625" customWidth="1"/>
  </cols>
  <sheetData>
    <row r="1" spans="1:19" ht="17.5" x14ac:dyDescent="0.35">
      <c r="A1" s="382"/>
      <c r="B1" s="383" t="s">
        <v>58</v>
      </c>
      <c r="C1" s="383"/>
      <c r="D1" s="383"/>
      <c r="E1" s="383"/>
      <c r="F1" s="383"/>
      <c r="G1" s="383"/>
      <c r="I1" t="s">
        <v>59</v>
      </c>
      <c r="L1" t="str">
        <f>Data!B2</f>
        <v>SalvoLuke850466</v>
      </c>
    </row>
    <row r="2" spans="1:19" x14ac:dyDescent="0.25">
      <c r="A2" s="382"/>
      <c r="B2" s="373" t="s">
        <v>138</v>
      </c>
      <c r="C2" s="374"/>
      <c r="D2" s="374"/>
      <c r="E2" s="374"/>
      <c r="F2" s="374"/>
      <c r="G2" s="375">
        <f>Data!I2</f>
        <v>2019</v>
      </c>
      <c r="I2">
        <v>6</v>
      </c>
    </row>
    <row r="3" spans="1:19" x14ac:dyDescent="0.25">
      <c r="A3" s="382"/>
      <c r="B3" s="373" t="s">
        <v>142</v>
      </c>
      <c r="C3" s="374"/>
      <c r="D3" s="374"/>
      <c r="E3" s="374"/>
      <c r="F3" s="374"/>
      <c r="G3" s="375">
        <f>Data!I2</f>
        <v>2019</v>
      </c>
      <c r="I3">
        <v>6</v>
      </c>
      <c r="K3" s="2"/>
    </row>
    <row r="4" spans="1:19" x14ac:dyDescent="0.25">
      <c r="A4" s="382"/>
      <c r="B4" s="376" t="s">
        <v>260</v>
      </c>
      <c r="C4" s="374"/>
      <c r="D4" s="374"/>
      <c r="E4" s="374"/>
      <c r="F4" s="374"/>
      <c r="G4" s="375">
        <f>Data!M2</f>
        <v>2020</v>
      </c>
      <c r="I4">
        <v>8</v>
      </c>
      <c r="K4" s="2"/>
    </row>
    <row r="5" spans="1:19" x14ac:dyDescent="0.25">
      <c r="A5" s="382"/>
      <c r="B5" s="376" t="s">
        <v>261</v>
      </c>
      <c r="C5" s="374"/>
      <c r="D5" s="374"/>
      <c r="E5" s="374"/>
      <c r="F5" s="374"/>
      <c r="G5" s="375">
        <f>Data!M2</f>
        <v>2020</v>
      </c>
      <c r="I5">
        <v>8</v>
      </c>
      <c r="K5" s="2"/>
    </row>
    <row r="6" spans="1:19" x14ac:dyDescent="0.25">
      <c r="A6" s="382"/>
      <c r="B6" s="373" t="s">
        <v>262</v>
      </c>
      <c r="C6" s="377"/>
      <c r="D6" s="377"/>
      <c r="E6" s="377"/>
      <c r="F6" s="377"/>
      <c r="G6" s="375">
        <f>Data!I2</f>
        <v>2019</v>
      </c>
      <c r="I6">
        <v>10</v>
      </c>
      <c r="K6" s="2"/>
    </row>
    <row r="7" spans="1:19" x14ac:dyDescent="0.25">
      <c r="A7" s="382"/>
      <c r="B7" s="373" t="s">
        <v>263</v>
      </c>
      <c r="C7" s="377"/>
      <c r="D7" s="377"/>
      <c r="E7" s="377"/>
      <c r="F7" s="377">
        <f>Data!K2</f>
        <v>2018</v>
      </c>
      <c r="G7" s="375">
        <f>Data!I2</f>
        <v>2019</v>
      </c>
      <c r="I7">
        <v>10</v>
      </c>
      <c r="K7" s="4"/>
    </row>
    <row r="8" spans="1:19" x14ac:dyDescent="0.25">
      <c r="A8" s="382"/>
      <c r="B8" s="376" t="s">
        <v>264</v>
      </c>
      <c r="C8" s="377"/>
      <c r="D8" s="377"/>
      <c r="E8" s="377"/>
      <c r="F8" s="377"/>
      <c r="G8" s="375">
        <f>Data!M2</f>
        <v>2020</v>
      </c>
      <c r="I8">
        <v>5</v>
      </c>
      <c r="K8" s="4"/>
      <c r="M8" s="248"/>
    </row>
    <row r="9" spans="1:19" x14ac:dyDescent="0.25">
      <c r="A9" s="382"/>
      <c r="B9" s="373" t="s">
        <v>139</v>
      </c>
      <c r="C9" s="378"/>
      <c r="D9" s="378"/>
      <c r="E9" s="378"/>
      <c r="F9" s="378"/>
      <c r="G9" s="375">
        <f>Data!M2</f>
        <v>2020</v>
      </c>
      <c r="I9">
        <v>18</v>
      </c>
      <c r="K9" s="2"/>
      <c r="M9" s="308"/>
    </row>
    <row r="10" spans="1:19" x14ac:dyDescent="0.25">
      <c r="A10" s="382"/>
      <c r="B10" s="373" t="s">
        <v>265</v>
      </c>
      <c r="C10" s="378"/>
      <c r="D10" s="378"/>
      <c r="E10" s="378"/>
      <c r="F10" s="378">
        <f>Data!I2</f>
        <v>2019</v>
      </c>
      <c r="G10" s="375">
        <f>Data!M2</f>
        <v>2020</v>
      </c>
      <c r="I10">
        <v>8</v>
      </c>
      <c r="K10" s="2"/>
      <c r="M10" s="308"/>
    </row>
    <row r="11" spans="1:19" x14ac:dyDescent="0.25">
      <c r="A11" s="382"/>
      <c r="B11" s="373" t="s">
        <v>155</v>
      </c>
      <c r="C11" s="378"/>
      <c r="D11" s="378"/>
      <c r="E11" s="378"/>
      <c r="F11" s="378"/>
      <c r="G11" s="378"/>
      <c r="I11" s="3">
        <v>20</v>
      </c>
      <c r="K11" s="2"/>
      <c r="M11" s="248"/>
    </row>
    <row r="12" spans="1:19" ht="12.75" customHeight="1" x14ac:dyDescent="0.25">
      <c r="A12" s="382"/>
      <c r="B12" t="s">
        <v>60</v>
      </c>
      <c r="I12" s="3">
        <f>SUM(I2:I11)</f>
        <v>99</v>
      </c>
      <c r="K12" s="2"/>
      <c r="L12" s="201"/>
      <c r="M12" s="201"/>
      <c r="N12" s="201"/>
      <c r="O12" s="78"/>
      <c r="P12" s="78"/>
      <c r="Q12" s="78"/>
      <c r="R12" s="78"/>
      <c r="S12" s="78"/>
    </row>
    <row r="13" spans="1:19" ht="13" thickBot="1" x14ac:dyDescent="0.3">
      <c r="A13" s="382"/>
      <c r="K13" s="2"/>
      <c r="L13" s="201"/>
      <c r="M13" s="201"/>
      <c r="N13" s="201"/>
      <c r="O13" s="78"/>
      <c r="P13" s="78"/>
      <c r="Q13" s="78"/>
      <c r="R13" s="78"/>
      <c r="S13" s="78"/>
    </row>
    <row r="14" spans="1:19" ht="13" x14ac:dyDescent="0.3">
      <c r="A14" s="382"/>
      <c r="B14" s="379" t="s">
        <v>137</v>
      </c>
      <c r="C14" s="380"/>
      <c r="D14" s="380"/>
      <c r="E14" s="380"/>
      <c r="F14" s="380"/>
      <c r="G14" s="380"/>
      <c r="H14" s="380"/>
      <c r="I14" s="380"/>
      <c r="J14" s="381"/>
      <c r="K14" s="2"/>
      <c r="L14" s="201"/>
      <c r="M14" s="201"/>
      <c r="N14" s="201"/>
      <c r="O14" s="78"/>
      <c r="P14" s="78"/>
      <c r="Q14" s="78"/>
      <c r="R14" s="78"/>
      <c r="S14" s="78"/>
    </row>
    <row r="15" spans="1:19" ht="12.75" customHeight="1" x14ac:dyDescent="0.25">
      <c r="A15" s="382"/>
      <c r="B15" s="385" t="s">
        <v>291</v>
      </c>
      <c r="C15" s="386"/>
      <c r="D15" s="386"/>
      <c r="E15" s="386"/>
      <c r="F15" s="386"/>
      <c r="G15" s="386"/>
      <c r="H15" s="386"/>
      <c r="I15" s="386"/>
      <c r="J15" s="387"/>
      <c r="K15" s="2"/>
      <c r="L15" s="201"/>
      <c r="M15" s="201"/>
      <c r="N15" s="201"/>
      <c r="O15" s="78"/>
      <c r="P15" s="78"/>
      <c r="Q15" s="78"/>
      <c r="R15" s="78"/>
      <c r="S15" s="78"/>
    </row>
    <row r="16" spans="1:19" x14ac:dyDescent="0.25">
      <c r="A16" s="382"/>
      <c r="B16" s="385"/>
      <c r="C16" s="386"/>
      <c r="D16" s="386"/>
      <c r="E16" s="386"/>
      <c r="F16" s="386"/>
      <c r="G16" s="386"/>
      <c r="H16" s="386"/>
      <c r="I16" s="386"/>
      <c r="J16" s="387"/>
      <c r="K16" s="2"/>
      <c r="L16" s="201"/>
      <c r="M16" s="201"/>
      <c r="N16" s="201"/>
      <c r="O16" s="78"/>
      <c r="P16" s="78"/>
      <c r="Q16" s="78"/>
      <c r="R16" s="78"/>
      <c r="S16" s="78"/>
    </row>
    <row r="17" spans="1:19" x14ac:dyDescent="0.25">
      <c r="A17" s="382"/>
      <c r="B17" s="385"/>
      <c r="C17" s="386"/>
      <c r="D17" s="386"/>
      <c r="E17" s="386"/>
      <c r="F17" s="386"/>
      <c r="G17" s="386"/>
      <c r="H17" s="386"/>
      <c r="I17" s="386"/>
      <c r="J17" s="387"/>
      <c r="K17" s="2"/>
      <c r="L17" s="201"/>
      <c r="M17" s="201"/>
      <c r="N17" s="201"/>
      <c r="O17" s="4"/>
      <c r="P17" s="4"/>
      <c r="Q17" s="4"/>
      <c r="R17" s="4"/>
      <c r="S17" s="4"/>
    </row>
    <row r="18" spans="1:19" x14ac:dyDescent="0.25">
      <c r="A18" s="382"/>
      <c r="B18" s="385"/>
      <c r="C18" s="386"/>
      <c r="D18" s="386"/>
      <c r="E18" s="386"/>
      <c r="F18" s="386"/>
      <c r="G18" s="386"/>
      <c r="H18" s="386"/>
      <c r="I18" s="386"/>
      <c r="J18" s="387"/>
      <c r="K18" s="2"/>
      <c r="L18" s="201"/>
      <c r="M18" s="201"/>
      <c r="N18" s="201"/>
      <c r="O18" s="2"/>
      <c r="P18" s="2"/>
      <c r="Q18" s="2"/>
      <c r="R18" s="2"/>
    </row>
    <row r="19" spans="1:19" x14ac:dyDescent="0.25">
      <c r="A19" s="382"/>
      <c r="B19" s="385"/>
      <c r="C19" s="386"/>
      <c r="D19" s="386"/>
      <c r="E19" s="386"/>
      <c r="F19" s="386"/>
      <c r="G19" s="386"/>
      <c r="H19" s="386"/>
      <c r="I19" s="386"/>
      <c r="J19" s="387"/>
      <c r="L19" s="201"/>
      <c r="M19" s="201"/>
      <c r="N19" s="201"/>
      <c r="P19" s="2"/>
      <c r="Q19" s="2"/>
      <c r="R19" s="2"/>
    </row>
    <row r="20" spans="1:19" x14ac:dyDescent="0.25">
      <c r="A20" s="382"/>
      <c r="B20" s="385"/>
      <c r="C20" s="386"/>
      <c r="D20" s="386"/>
      <c r="E20" s="386"/>
      <c r="F20" s="386"/>
      <c r="G20" s="386"/>
      <c r="H20" s="386"/>
      <c r="I20" s="386"/>
      <c r="J20" s="387"/>
      <c r="L20" s="201"/>
      <c r="M20" s="201"/>
      <c r="N20" s="201"/>
    </row>
    <row r="21" spans="1:19" ht="13" thickBot="1" x14ac:dyDescent="0.3">
      <c r="A21" s="382"/>
      <c r="B21" s="388"/>
      <c r="C21" s="389"/>
      <c r="D21" s="389"/>
      <c r="E21" s="389"/>
      <c r="F21" s="389"/>
      <c r="G21" s="389"/>
      <c r="H21" s="389"/>
      <c r="I21" s="389"/>
      <c r="J21" s="390"/>
      <c r="L21" s="201"/>
      <c r="M21" s="201"/>
      <c r="N21" s="201"/>
    </row>
    <row r="22" spans="1:19" x14ac:dyDescent="0.25">
      <c r="A22" s="382"/>
      <c r="L22" s="201"/>
      <c r="M22" s="201"/>
      <c r="N22" s="201"/>
    </row>
    <row r="23" spans="1:19" ht="13" x14ac:dyDescent="0.3">
      <c r="A23" s="382"/>
      <c r="B23" s="289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</row>
    <row r="24" spans="1:19" x14ac:dyDescent="0.25">
      <c r="A24" s="382"/>
      <c r="B24" s="249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</row>
    <row r="25" spans="1:19" s="81" customFormat="1" x14ac:dyDescent="0.25">
      <c r="A25" s="382"/>
      <c r="B25" s="249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</row>
    <row r="26" spans="1:19" x14ac:dyDescent="0.25">
      <c r="A26" s="382"/>
      <c r="B26" s="237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</row>
    <row r="27" spans="1:19" x14ac:dyDescent="0.25">
      <c r="A27" s="382"/>
      <c r="B27" s="237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</row>
    <row r="28" spans="1:19" x14ac:dyDescent="0.25">
      <c r="A28" s="382"/>
      <c r="B28" s="237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</row>
    <row r="29" spans="1:19" x14ac:dyDescent="0.25">
      <c r="A29" s="382"/>
      <c r="B29" s="237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</row>
    <row r="30" spans="1:19" s="81" customFormat="1" x14ac:dyDescent="0.25">
      <c r="A30" s="382"/>
      <c r="B30" s="237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</row>
    <row r="31" spans="1:19" s="81" customFormat="1" x14ac:dyDescent="0.25">
      <c r="A31" s="382"/>
      <c r="B31" s="290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</row>
    <row r="32" spans="1:19" s="81" customFormat="1" x14ac:dyDescent="0.25">
      <c r="A32" s="382"/>
      <c r="B32" s="237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</row>
    <row r="33" spans="1:13" x14ac:dyDescent="0.25">
      <c r="A33" s="382"/>
      <c r="B33" s="249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</row>
    <row r="34" spans="1:13" x14ac:dyDescent="0.25">
      <c r="A34" s="382"/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</row>
    <row r="35" spans="1:13" x14ac:dyDescent="0.25">
      <c r="A35" s="382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</row>
    <row r="36" spans="1:13" x14ac:dyDescent="0.25">
      <c r="A36" s="382"/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</row>
    <row r="37" spans="1:13" s="81" customFormat="1" x14ac:dyDescent="0.25">
      <c r="A37" s="382"/>
      <c r="B37" s="249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</row>
    <row r="38" spans="1:13" x14ac:dyDescent="0.25">
      <c r="A38" s="382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</row>
    <row r="39" spans="1:13" x14ac:dyDescent="0.25">
      <c r="A39" s="382"/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</row>
    <row r="40" spans="1:13" x14ac:dyDescent="0.25">
      <c r="A40" s="382"/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</row>
    <row r="41" spans="1:13" x14ac:dyDescent="0.25">
      <c r="A41" s="3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</row>
    <row r="42" spans="1:13" x14ac:dyDescent="0.25">
      <c r="A42" s="382"/>
    </row>
    <row r="43" spans="1:13" x14ac:dyDescent="0.25">
      <c r="A43" s="382"/>
    </row>
    <row r="44" spans="1:13" x14ac:dyDescent="0.25">
      <c r="A44" s="382"/>
    </row>
    <row r="45" spans="1:13" x14ac:dyDescent="0.25">
      <c r="A45" s="382"/>
    </row>
    <row r="46" spans="1:13" x14ac:dyDescent="0.25">
      <c r="A46" s="382"/>
    </row>
    <row r="47" spans="1:13" x14ac:dyDescent="0.25">
      <c r="A47" s="382"/>
    </row>
    <row r="48" spans="1:13" x14ac:dyDescent="0.25">
      <c r="A48" s="382"/>
    </row>
    <row r="49" spans="1:1" x14ac:dyDescent="0.25">
      <c r="A49" s="382"/>
    </row>
    <row r="50" spans="1:1" x14ac:dyDescent="0.25">
      <c r="A50" s="382"/>
    </row>
    <row r="51" spans="1:1" x14ac:dyDescent="0.25">
      <c r="A51" s="382"/>
    </row>
    <row r="52" spans="1:1" x14ac:dyDescent="0.25">
      <c r="A52" s="382"/>
    </row>
    <row r="53" spans="1:1" x14ac:dyDescent="0.25">
      <c r="A53" s="382"/>
    </row>
    <row r="54" spans="1:1" x14ac:dyDescent="0.25">
      <c r="A54" s="382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</sheetData>
  <customSheetViews>
    <customSheetView guid="{8E4BBABB-7911-44AD-B433-A11CCD58A145}">
      <selection activeCell="B1" sqref="B1:G1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E44E9ED5-DBF3-4ABE-A992-6E6DDF112BEE}">
      <selection activeCell="B13" sqref="B13"/>
      <pageMargins left="0.75" right="0.75" top="1" bottom="1" header="0.5" footer="0.5"/>
      <pageSetup orientation="portrait" horizontalDpi="300" verticalDpi="300" r:id="rId2"/>
      <headerFooter alignWithMargins="0"/>
    </customSheetView>
    <customSheetView guid="{2E5B464B-1519-4EC6-9DD0-AF2943BCC3FD}">
      <selection activeCell="B1" sqref="B1:G1"/>
      <pageMargins left="0.75" right="0.75" top="1" bottom="1" header="0.5" footer="0.5"/>
      <pageSetup orientation="portrait" horizontalDpi="300" verticalDpi="300" r:id="rId3"/>
      <headerFooter alignWithMargins="0"/>
    </customSheetView>
    <customSheetView guid="{6602064D-459E-4385-A9EF-97330E850F13}">
      <selection activeCell="E13" sqref="E13"/>
      <pageMargins left="0.75" right="0.75" top="1" bottom="1" header="0.5" footer="0.5"/>
      <pageSetup orientation="portrait" horizontalDpi="300" verticalDpi="300" r:id="rId4"/>
      <headerFooter alignWithMargins="0"/>
    </customSheetView>
    <customSheetView guid="{084002ED-D923-499E-9556-7269C6898B48}">
      <selection activeCell="B1" sqref="B1:G1"/>
      <pageMargins left="0.75" right="0.75" top="1" bottom="1" header="0.5" footer="0.5"/>
      <pageSetup orientation="portrait" horizontalDpi="300" verticalDpi="300" r:id="rId5"/>
      <headerFooter alignWithMargins="0"/>
    </customSheetView>
    <customSheetView guid="{4460409A-99F6-4E93-806A-65954041DE6A}">
      <selection activeCell="B1" sqref="B1:G1"/>
      <pageMargins left="0.75" right="0.75" top="1" bottom="1" header="0.5" footer="0.5"/>
      <pageSetup orientation="portrait" horizontalDpi="300" verticalDpi="300" r:id="rId6"/>
      <headerFooter alignWithMargins="0"/>
    </customSheetView>
    <customSheetView guid="{67187B97-D0EF-4521-978E-E296E792402A}">
      <selection activeCell="B1" sqref="B1:G1"/>
      <pageMargins left="0.75" right="0.75" top="1" bottom="1" header="0.5" footer="0.5"/>
      <pageSetup orientation="portrait" horizontalDpi="300" verticalDpi="300" r:id="rId7"/>
      <headerFooter alignWithMargins="0"/>
    </customSheetView>
  </customSheetViews>
  <mergeCells count="4">
    <mergeCell ref="A1:A54"/>
    <mergeCell ref="B1:G1"/>
    <mergeCell ref="B39:M40"/>
    <mergeCell ref="B15:J21"/>
  </mergeCells>
  <phoneticPr fontId="5" type="noConversion"/>
  <conditionalFormatting sqref="A2:A187">
    <cfRule type="colorScale" priority="7">
      <colorScale>
        <cfvo type="min"/>
        <cfvo type="max"/>
        <color rgb="FFFFFF00"/>
        <color rgb="FFFFEF9C"/>
      </colorScale>
    </cfRule>
  </conditionalFormatting>
  <pageMargins left="0.75" right="0.75" top="1" bottom="1" header="0.5" footer="0.5"/>
  <pageSetup orientation="portrait" horizontalDpi="300" verticalDpi="300" r:id="rId8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theme="6" tint="-0.249977111117893"/>
  </sheetPr>
  <dimension ref="A1:R57"/>
  <sheetViews>
    <sheetView workbookViewId="0">
      <selection activeCell="B1" sqref="B1"/>
    </sheetView>
  </sheetViews>
  <sheetFormatPr defaultColWidth="9.1796875" defaultRowHeight="12.5" x14ac:dyDescent="0.25"/>
  <cols>
    <col min="1" max="1" width="4" style="42" customWidth="1"/>
    <col min="2" max="2" width="16.1796875" style="42" customWidth="1"/>
    <col min="3" max="5" width="12.26953125" style="42" customWidth="1"/>
    <col min="6" max="6" width="10.26953125" style="42" customWidth="1"/>
    <col min="7" max="7" width="9.1796875" style="42"/>
    <col min="8" max="11" width="9.7265625" style="42" bestFit="1" customWidth="1"/>
    <col min="12" max="12" width="11.26953125" style="42" bestFit="1" customWidth="1"/>
    <col min="13" max="13" width="10.26953125" style="42" customWidth="1"/>
    <col min="14" max="16" width="10.7265625" style="42" bestFit="1" customWidth="1"/>
    <col min="17" max="17" width="11.26953125" style="42" bestFit="1" customWidth="1"/>
    <col min="18" max="18" width="11.7265625" style="42" bestFit="1" customWidth="1"/>
    <col min="19" max="16384" width="9.1796875" style="42"/>
  </cols>
  <sheetData>
    <row r="1" spans="1:18" ht="13" x14ac:dyDescent="0.3">
      <c r="A1" s="408" t="e">
        <f>(E9+D9+E30+D30)/sn</f>
        <v>#VALUE!</v>
      </c>
      <c r="B1" s="42" t="str">
        <f>studentname</f>
        <v>SalvoLuke850466</v>
      </c>
      <c r="F1" s="471" t="str">
        <f>"Fanshawe Furniture Manufacturing "&amp;(Data!H30)&amp;" Cash Budget"</f>
        <v>Fanshawe Furniture Manufacturing  Cash Budget</v>
      </c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</row>
    <row r="2" spans="1:18" x14ac:dyDescent="0.25">
      <c r="A2" s="408"/>
      <c r="D2" s="304" t="s">
        <v>105</v>
      </c>
      <c r="E2" s="304" t="s">
        <v>106</v>
      </c>
      <c r="F2" s="144" t="s">
        <v>87</v>
      </c>
      <c r="G2" s="144" t="s">
        <v>88</v>
      </c>
      <c r="H2" s="144" t="s">
        <v>89</v>
      </c>
      <c r="I2" s="144" t="s">
        <v>90</v>
      </c>
      <c r="J2" s="144" t="s">
        <v>91</v>
      </c>
      <c r="K2" s="144" t="s">
        <v>92</v>
      </c>
      <c r="L2" s="144" t="s">
        <v>93</v>
      </c>
      <c r="M2" s="144" t="s">
        <v>94</v>
      </c>
      <c r="N2" s="144" t="s">
        <v>103</v>
      </c>
      <c r="O2" s="144" t="s">
        <v>104</v>
      </c>
      <c r="P2" s="144" t="s">
        <v>105</v>
      </c>
      <c r="Q2" s="144" t="s">
        <v>106</v>
      </c>
      <c r="R2" s="144" t="s">
        <v>60</v>
      </c>
    </row>
    <row r="3" spans="1:18" ht="13" x14ac:dyDescent="0.3">
      <c r="A3" s="408"/>
      <c r="B3" s="145" t="s">
        <v>97</v>
      </c>
      <c r="C3" s="146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68">
        <f>SUM(F3:Q3)</f>
        <v>0</v>
      </c>
    </row>
    <row r="4" spans="1:18" x14ac:dyDescent="0.25">
      <c r="A4" s="408"/>
      <c r="B4" s="83" t="s">
        <v>96</v>
      </c>
      <c r="D4" s="67"/>
      <c r="E4" s="67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9"/>
    </row>
    <row r="5" spans="1:18" x14ac:dyDescent="0.25">
      <c r="A5" s="408"/>
      <c r="B5" s="83" t="s">
        <v>48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9"/>
    </row>
    <row r="6" spans="1:18" x14ac:dyDescent="0.25">
      <c r="A6" s="408"/>
      <c r="B6" s="83" t="s">
        <v>95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9"/>
    </row>
    <row r="7" spans="1:18" x14ac:dyDescent="0.25">
      <c r="A7" s="408"/>
      <c r="B7" s="83" t="s">
        <v>124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9"/>
    </row>
    <row r="8" spans="1:18" x14ac:dyDescent="0.25">
      <c r="A8" s="408"/>
      <c r="B8" s="83" t="s">
        <v>251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9"/>
    </row>
    <row r="9" spans="1:18" x14ac:dyDescent="0.25">
      <c r="A9" s="408"/>
      <c r="B9" s="83" t="s">
        <v>252</v>
      </c>
      <c r="D9" s="214" t="s">
        <v>162</v>
      </c>
      <c r="E9" s="214" t="s">
        <v>162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9"/>
    </row>
    <row r="10" spans="1:18" x14ac:dyDescent="0.25">
      <c r="A10" s="408"/>
      <c r="B10" s="147" t="s">
        <v>109</v>
      </c>
      <c r="C10" s="147"/>
      <c r="D10" s="147"/>
      <c r="E10" s="147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2"/>
    </row>
    <row r="11" spans="1:18" x14ac:dyDescent="0.25">
      <c r="A11" s="408"/>
      <c r="R11" s="69"/>
    </row>
    <row r="12" spans="1:18" ht="13" x14ac:dyDescent="0.3">
      <c r="A12" s="408"/>
      <c r="B12" s="145" t="s">
        <v>98</v>
      </c>
      <c r="R12" s="69"/>
    </row>
    <row r="13" spans="1:18" x14ac:dyDescent="0.25">
      <c r="A13" s="408"/>
      <c r="B13" s="42" t="s">
        <v>99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69"/>
    </row>
    <row r="14" spans="1:18" x14ac:dyDescent="0.25">
      <c r="A14" s="408"/>
      <c r="B14" s="83" t="s">
        <v>132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69"/>
    </row>
    <row r="15" spans="1:18" x14ac:dyDescent="0.25">
      <c r="A15" s="408"/>
      <c r="B15" s="83" t="s">
        <v>133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69"/>
    </row>
    <row r="16" spans="1:18" x14ac:dyDescent="0.25">
      <c r="A16" s="408"/>
      <c r="B16" s="83" t="s">
        <v>134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69"/>
    </row>
    <row r="17" spans="1:18" s="208" customFormat="1" x14ac:dyDescent="0.25">
      <c r="A17" s="408"/>
      <c r="B17" s="250" t="s">
        <v>246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69"/>
    </row>
    <row r="18" spans="1:18" x14ac:dyDescent="0.25">
      <c r="A18" s="408"/>
      <c r="B18" s="42" t="s">
        <v>100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69"/>
    </row>
    <row r="19" spans="1:18" x14ac:dyDescent="0.25">
      <c r="A19" s="408"/>
      <c r="B19" s="250" t="s">
        <v>245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69"/>
    </row>
    <row r="20" spans="1:18" x14ac:dyDescent="0.25">
      <c r="A20" s="408"/>
      <c r="B20" s="42" t="s">
        <v>101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69"/>
    </row>
    <row r="21" spans="1:18" s="208" customFormat="1" x14ac:dyDescent="0.25">
      <c r="A21" s="408"/>
      <c r="B21" s="250" t="s">
        <v>102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69"/>
    </row>
    <row r="22" spans="1:18" s="208" customFormat="1" x14ac:dyDescent="0.25">
      <c r="A22" s="408"/>
      <c r="B22" s="250" t="s">
        <v>161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69"/>
    </row>
    <row r="23" spans="1:18" s="208" customFormat="1" x14ac:dyDescent="0.25">
      <c r="A23" s="408"/>
      <c r="B23" s="250" t="s">
        <v>162</v>
      </c>
      <c r="D23" s="214" t="s">
        <v>162</v>
      </c>
      <c r="E23" s="214" t="s">
        <v>162</v>
      </c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69"/>
    </row>
    <row r="24" spans="1:18" s="208" customFormat="1" x14ac:dyDescent="0.25">
      <c r="A24" s="408"/>
      <c r="B24" s="250" t="s">
        <v>163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69"/>
    </row>
    <row r="25" spans="1:18" s="208" customFormat="1" x14ac:dyDescent="0.25">
      <c r="A25" s="408"/>
      <c r="B25" s="250" t="s">
        <v>247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69"/>
    </row>
    <row r="26" spans="1:18" x14ac:dyDescent="0.25">
      <c r="A26" s="408"/>
      <c r="B26" s="42" t="s">
        <v>165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69"/>
    </row>
    <row r="27" spans="1:18" x14ac:dyDescent="0.25">
      <c r="A27" s="408"/>
      <c r="B27" s="250" t="s">
        <v>248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69"/>
    </row>
    <row r="28" spans="1:18" s="208" customFormat="1" x14ac:dyDescent="0.25">
      <c r="A28" s="408"/>
      <c r="B28" s="250" t="s">
        <v>160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69"/>
    </row>
    <row r="29" spans="1:18" x14ac:dyDescent="0.25">
      <c r="A29" s="408"/>
      <c r="B29" s="42" t="s">
        <v>1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69"/>
    </row>
    <row r="30" spans="1:18" x14ac:dyDescent="0.25">
      <c r="A30" s="408"/>
      <c r="B30" s="42" t="s">
        <v>107</v>
      </c>
      <c r="D30" s="180">
        <v>71069</v>
      </c>
      <c r="E30" s="180">
        <v>71069</v>
      </c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69"/>
    </row>
    <row r="31" spans="1:18" s="208" customFormat="1" x14ac:dyDescent="0.25">
      <c r="A31" s="408"/>
      <c r="B31" s="250" t="s">
        <v>249</v>
      </c>
      <c r="D31" s="180"/>
      <c r="E31" s="18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69"/>
    </row>
    <row r="32" spans="1:18" x14ac:dyDescent="0.25">
      <c r="A32" s="408"/>
      <c r="B32" s="147" t="s">
        <v>110</v>
      </c>
      <c r="C32" s="147"/>
      <c r="D32" s="148"/>
      <c r="E32" s="148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2"/>
    </row>
    <row r="33" spans="1:18" x14ac:dyDescent="0.25">
      <c r="A33" s="408"/>
      <c r="B33" s="149" t="s">
        <v>111</v>
      </c>
      <c r="C33" s="149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5"/>
    </row>
    <row r="34" spans="1:18" ht="13" thickBot="1" x14ac:dyDescent="0.3">
      <c r="A34" s="408"/>
      <c r="B34" s="150" t="s">
        <v>112</v>
      </c>
      <c r="C34" s="150"/>
      <c r="D34" s="150"/>
      <c r="E34" s="151">
        <f>'Balance Sheets'!C6</f>
        <v>0</v>
      </c>
      <c r="F34" s="76">
        <f t="shared" ref="F34:Q34" si="0">E34+F33</f>
        <v>0</v>
      </c>
      <c r="G34" s="76">
        <f t="shared" si="0"/>
        <v>0</v>
      </c>
      <c r="H34" s="76">
        <f t="shared" si="0"/>
        <v>0</v>
      </c>
      <c r="I34" s="76">
        <f t="shared" si="0"/>
        <v>0</v>
      </c>
      <c r="J34" s="76">
        <f t="shared" si="0"/>
        <v>0</v>
      </c>
      <c r="K34" s="76">
        <f t="shared" si="0"/>
        <v>0</v>
      </c>
      <c r="L34" s="76">
        <f t="shared" si="0"/>
        <v>0</v>
      </c>
      <c r="M34" s="76">
        <f t="shared" si="0"/>
        <v>0</v>
      </c>
      <c r="N34" s="76">
        <f t="shared" si="0"/>
        <v>0</v>
      </c>
      <c r="O34" s="76">
        <f t="shared" si="0"/>
        <v>0</v>
      </c>
      <c r="P34" s="76">
        <f t="shared" si="0"/>
        <v>0</v>
      </c>
      <c r="Q34" s="76">
        <f t="shared" si="0"/>
        <v>0</v>
      </c>
      <c r="R34" s="76"/>
    </row>
    <row r="35" spans="1:18" ht="13.5" thickTop="1" thickBot="1" x14ac:dyDescent="0.3">
      <c r="A35" s="408"/>
    </row>
    <row r="36" spans="1:18" x14ac:dyDescent="0.25">
      <c r="A36" s="408"/>
      <c r="B36" s="152" t="s">
        <v>125</v>
      </c>
      <c r="C36" s="153">
        <f>'Income Statements'!H5</f>
        <v>0</v>
      </c>
      <c r="D36" s="154">
        <f>'Income Statements'!H3</f>
        <v>2020</v>
      </c>
      <c r="E36" s="155"/>
    </row>
    <row r="37" spans="1:18" x14ac:dyDescent="0.25">
      <c r="A37" s="408"/>
      <c r="B37" s="156" t="s">
        <v>54</v>
      </c>
      <c r="C37" s="157">
        <v>0.9</v>
      </c>
      <c r="D37" s="157"/>
      <c r="E37" s="158"/>
    </row>
    <row r="38" spans="1:18" x14ac:dyDescent="0.25">
      <c r="A38" s="408"/>
      <c r="B38" s="156" t="s">
        <v>126</v>
      </c>
      <c r="C38" s="160">
        <f>Ratios!K49</f>
        <v>0</v>
      </c>
      <c r="D38" s="161" t="s">
        <v>250</v>
      </c>
      <c r="E38" s="159"/>
      <c r="J38" s="280"/>
    </row>
    <row r="39" spans="1:18" x14ac:dyDescent="0.25">
      <c r="A39" s="408"/>
      <c r="B39" s="156" t="s">
        <v>130</v>
      </c>
      <c r="C39" s="162">
        <v>0.1</v>
      </c>
      <c r="D39" s="163" t="s">
        <v>127</v>
      </c>
      <c r="E39" s="164"/>
      <c r="J39" s="280"/>
    </row>
    <row r="40" spans="1:18" x14ac:dyDescent="0.25">
      <c r="A40" s="408"/>
      <c r="B40" s="156" t="s">
        <v>130</v>
      </c>
      <c r="C40" s="165">
        <v>0.4</v>
      </c>
      <c r="D40" s="163" t="s">
        <v>128</v>
      </c>
      <c r="E40" s="164"/>
      <c r="J40" s="291"/>
    </row>
    <row r="41" spans="1:18" x14ac:dyDescent="0.25">
      <c r="A41" s="408"/>
      <c r="B41" s="156" t="s">
        <v>130</v>
      </c>
      <c r="C41" s="165">
        <v>0.5</v>
      </c>
      <c r="D41" s="163" t="s">
        <v>129</v>
      </c>
      <c r="E41" s="164"/>
      <c r="J41" s="292"/>
    </row>
    <row r="42" spans="1:18" x14ac:dyDescent="0.25">
      <c r="A42" s="408"/>
      <c r="B42" s="156" t="s">
        <v>131</v>
      </c>
      <c r="C42" s="165">
        <v>0</v>
      </c>
      <c r="D42" s="163" t="s">
        <v>127</v>
      </c>
      <c r="E42" s="164"/>
      <c r="J42" s="293"/>
    </row>
    <row r="43" spans="1:18" x14ac:dyDescent="0.25">
      <c r="A43" s="408"/>
      <c r="B43" s="156" t="s">
        <v>131</v>
      </c>
      <c r="C43" s="165">
        <v>0</v>
      </c>
      <c r="D43" s="163" t="s">
        <v>128</v>
      </c>
      <c r="E43" s="164"/>
      <c r="J43" s="292"/>
    </row>
    <row r="44" spans="1:18" x14ac:dyDescent="0.25">
      <c r="A44" s="408"/>
      <c r="B44" s="156" t="s">
        <v>131</v>
      </c>
      <c r="C44" s="166">
        <v>1</v>
      </c>
      <c r="D44" s="163" t="s">
        <v>129</v>
      </c>
      <c r="E44" s="164"/>
      <c r="J44" s="293"/>
    </row>
    <row r="45" spans="1:18" x14ac:dyDescent="0.25">
      <c r="A45" s="408"/>
      <c r="B45" s="156" t="s">
        <v>39</v>
      </c>
      <c r="C45" s="167">
        <f>'Income Statements'!D30</f>
        <v>2929927</v>
      </c>
      <c r="D45" s="168">
        <f>'Income Statements'!D28</f>
        <v>2019</v>
      </c>
      <c r="E45" s="164"/>
      <c r="J45" s="293"/>
    </row>
    <row r="46" spans="1:18" x14ac:dyDescent="0.25">
      <c r="A46" s="408"/>
      <c r="B46" s="156" t="s">
        <v>39</v>
      </c>
      <c r="C46" s="167">
        <f>'Income Statements'!H30</f>
        <v>0</v>
      </c>
      <c r="D46" s="168">
        <f>'Income Statements'!H28</f>
        <v>2020</v>
      </c>
      <c r="E46" s="164"/>
      <c r="J46" s="251"/>
    </row>
    <row r="47" spans="1:18" ht="13" thickBot="1" x14ac:dyDescent="0.3">
      <c r="A47" s="408"/>
      <c r="B47" s="169" t="s">
        <v>135</v>
      </c>
      <c r="C47" s="170">
        <f>'Income Statements'!H31</f>
        <v>0</v>
      </c>
      <c r="D47" s="171">
        <f>'Income Statements'!H28</f>
        <v>2020</v>
      </c>
      <c r="E47" s="172" t="s">
        <v>136</v>
      </c>
    </row>
    <row r="48" spans="1:18" x14ac:dyDescent="0.25">
      <c r="A48" s="408"/>
    </row>
    <row r="49" spans="1:1" x14ac:dyDescent="0.25">
      <c r="A49" s="408"/>
    </row>
    <row r="50" spans="1:1" x14ac:dyDescent="0.25">
      <c r="A50" s="408"/>
    </row>
    <row r="51" spans="1:1" x14ac:dyDescent="0.25">
      <c r="A51" s="408"/>
    </row>
    <row r="52" spans="1:1" x14ac:dyDescent="0.25">
      <c r="A52" s="408"/>
    </row>
    <row r="53" spans="1:1" x14ac:dyDescent="0.25">
      <c r="A53" s="408"/>
    </row>
    <row r="54" spans="1:1" x14ac:dyDescent="0.25">
      <c r="A54" s="408"/>
    </row>
    <row r="55" spans="1:1" x14ac:dyDescent="0.25">
      <c r="A55" s="408"/>
    </row>
    <row r="56" spans="1:1" x14ac:dyDescent="0.25">
      <c r="A56" s="408"/>
    </row>
    <row r="57" spans="1:1" x14ac:dyDescent="0.25">
      <c r="A57" s="408"/>
    </row>
  </sheetData>
  <sheetProtection insertColumns="0" insertRows="0"/>
  <customSheetViews>
    <customSheetView guid="{8E4BBABB-7911-44AD-B433-A11CCD58A145}">
      <selection activeCell="B1" sqref="B1"/>
      <pageMargins left="0.25" right="0.25" top="0.75" bottom="0.75" header="0.3" footer="0.3"/>
      <pageSetup orientation="landscape" verticalDpi="0" r:id="rId1"/>
    </customSheetView>
    <customSheetView guid="{E44E9ED5-DBF3-4ABE-A992-6E6DDF112BEE}">
      <selection activeCell="D36" sqref="D36"/>
      <pageMargins left="0.25" right="0.25" top="0.75" bottom="0.75" header="0.3" footer="0.3"/>
      <pageSetup orientation="landscape" verticalDpi="0" r:id="rId2"/>
    </customSheetView>
    <customSheetView guid="{2E5B464B-1519-4EC6-9DD0-AF2943BCC3FD}">
      <selection activeCell="D36" sqref="D36"/>
      <pageMargins left="0.25" right="0.25" top="0.75" bottom="0.75" header="0.3" footer="0.3"/>
      <pageSetup orientation="landscape" verticalDpi="0" r:id="rId3"/>
    </customSheetView>
    <customSheetView guid="{6602064D-459E-4385-A9EF-97330E850F13}">
      <selection activeCell="C8" sqref="C8"/>
      <pageMargins left="0.7" right="0.7" top="0.75" bottom="0.75" header="0.3" footer="0.3"/>
    </customSheetView>
    <customSheetView guid="{084002ED-D923-499E-9556-7269C6898B48}">
      <selection activeCell="C1" sqref="C1"/>
      <pageMargins left="0.25" right="0.25" top="0.75" bottom="0.75" header="0.3" footer="0.3"/>
      <pageSetup orientation="landscape" verticalDpi="0" r:id="rId4"/>
    </customSheetView>
    <customSheetView guid="{4460409A-99F6-4E93-806A-65954041DE6A}">
      <selection activeCell="D36" sqref="D36"/>
      <pageMargins left="0.25" right="0.25" top="0.75" bottom="0.75" header="0.3" footer="0.3"/>
      <pageSetup orientation="landscape" verticalDpi="0" r:id="rId5"/>
    </customSheetView>
    <customSheetView guid="{67187B97-D0EF-4521-978E-E296E792402A}">
      <selection activeCell="B1" sqref="B1"/>
      <pageMargins left="0.25" right="0.25" top="0.75" bottom="0.75" header="0.3" footer="0.3"/>
      <pageSetup orientation="landscape" verticalDpi="0" r:id="rId6"/>
    </customSheetView>
  </customSheetViews>
  <mergeCells count="2">
    <mergeCell ref="F1:R1"/>
    <mergeCell ref="A1:A57"/>
  </mergeCells>
  <conditionalFormatting sqref="A1:A57">
    <cfRule type="cellIs" dxfId="0" priority="1" operator="equal">
      <formula>4</formula>
    </cfRule>
  </conditionalFormatting>
  <pageMargins left="0.25" right="0.25" top="0.75" bottom="0.75" header="0.3" footer="0.3"/>
  <pageSetup orientation="landscape" verticalDpi="0"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2" tint="-0.499984740745262"/>
  </sheetPr>
  <dimension ref="A1:L73"/>
  <sheetViews>
    <sheetView topLeftCell="A28" workbookViewId="0">
      <selection activeCell="I12" sqref="I12:L20"/>
    </sheetView>
  </sheetViews>
  <sheetFormatPr defaultColWidth="9.1796875" defaultRowHeight="12.5" x14ac:dyDescent="0.25"/>
  <cols>
    <col min="1" max="1" width="50" style="286" customWidth="1"/>
    <col min="2" max="2" width="10.7265625" style="286" customWidth="1"/>
    <col min="3" max="4" width="15" style="286" customWidth="1"/>
    <col min="5" max="5" width="9.1796875" style="286"/>
    <col min="6" max="6" width="9.1796875" style="368"/>
    <col min="7" max="16384" width="9.1796875" style="286"/>
  </cols>
  <sheetData>
    <row r="1" spans="1:12" ht="39" customHeight="1" x14ac:dyDescent="0.25">
      <c r="A1" s="475" t="s">
        <v>185</v>
      </c>
      <c r="B1" s="474"/>
      <c r="C1" s="474"/>
      <c r="D1" s="474"/>
    </row>
    <row r="2" spans="1:12" ht="39" x14ac:dyDescent="0.3">
      <c r="A2" s="247"/>
      <c r="B2" s="330"/>
      <c r="C2" s="330" t="s">
        <v>275</v>
      </c>
      <c r="D2" s="330" t="s">
        <v>276</v>
      </c>
      <c r="E2" s="330" t="s">
        <v>186</v>
      </c>
      <c r="F2" s="369" t="s">
        <v>187</v>
      </c>
      <c r="G2" s="247"/>
      <c r="H2" s="247"/>
      <c r="I2" s="247"/>
      <c r="J2" s="247"/>
      <c r="K2" s="247"/>
    </row>
    <row r="3" spans="1:12" x14ac:dyDescent="0.25">
      <c r="A3" s="247" t="s">
        <v>188</v>
      </c>
      <c r="B3" s="247"/>
      <c r="C3" s="247" t="s">
        <v>188</v>
      </c>
      <c r="D3" s="247" t="s">
        <v>188</v>
      </c>
      <c r="E3" s="247" t="s">
        <v>188</v>
      </c>
      <c r="F3" s="370" t="s">
        <v>188</v>
      </c>
      <c r="G3" s="247"/>
      <c r="H3" s="247"/>
      <c r="I3" s="247"/>
      <c r="J3" s="247"/>
      <c r="K3" s="247"/>
    </row>
    <row r="4" spans="1:12" x14ac:dyDescent="0.25">
      <c r="A4" s="331" t="s">
        <v>189</v>
      </c>
      <c r="B4" s="247"/>
      <c r="C4" s="247" t="s">
        <v>188</v>
      </c>
      <c r="D4" s="247" t="s">
        <v>188</v>
      </c>
      <c r="E4" s="247" t="s">
        <v>188</v>
      </c>
      <c r="F4" s="370" t="s">
        <v>188</v>
      </c>
      <c r="G4" s="247"/>
      <c r="H4" s="247"/>
      <c r="I4" s="247"/>
      <c r="J4" s="247"/>
      <c r="K4" s="247"/>
    </row>
    <row r="5" spans="1:12" x14ac:dyDescent="0.25">
      <c r="A5" s="331" t="s">
        <v>190</v>
      </c>
      <c r="B5" s="247"/>
      <c r="C5" s="247" t="s">
        <v>188</v>
      </c>
      <c r="D5" s="247" t="s">
        <v>188</v>
      </c>
      <c r="E5" s="247" t="s">
        <v>188</v>
      </c>
      <c r="F5" s="370" t="s">
        <v>188</v>
      </c>
      <c r="G5" s="247"/>
      <c r="H5" s="247"/>
      <c r="I5" s="247"/>
      <c r="J5" s="247"/>
      <c r="K5" s="247"/>
    </row>
    <row r="6" spans="1:12" x14ac:dyDescent="0.25">
      <c r="A6" s="332" t="s">
        <v>277</v>
      </c>
      <c r="B6" s="247"/>
      <c r="C6" s="247">
        <v>30</v>
      </c>
      <c r="D6" s="247">
        <v>110</v>
      </c>
      <c r="E6" s="247">
        <v>368</v>
      </c>
      <c r="F6" s="370">
        <v>1423</v>
      </c>
      <c r="G6" s="247"/>
      <c r="H6" s="247"/>
      <c r="I6" s="247"/>
      <c r="J6" s="247"/>
      <c r="K6" s="247"/>
    </row>
    <row r="7" spans="1:12" x14ac:dyDescent="0.25">
      <c r="A7" s="332" t="s">
        <v>278</v>
      </c>
      <c r="B7" s="247"/>
      <c r="C7" s="247">
        <v>110</v>
      </c>
      <c r="D7" s="247">
        <v>368</v>
      </c>
      <c r="E7" s="247">
        <v>1423</v>
      </c>
      <c r="F7" s="370">
        <v>5000</v>
      </c>
      <c r="G7" s="247"/>
      <c r="H7" s="247"/>
      <c r="I7" s="247"/>
      <c r="J7" s="247"/>
      <c r="K7" s="247"/>
    </row>
    <row r="8" spans="1:12" x14ac:dyDescent="0.25">
      <c r="A8" s="247" t="s">
        <v>188</v>
      </c>
      <c r="B8" s="247" t="s">
        <v>188</v>
      </c>
      <c r="C8" s="247" t="s">
        <v>188</v>
      </c>
      <c r="D8" s="247" t="s">
        <v>188</v>
      </c>
      <c r="E8" s="247" t="s">
        <v>188</v>
      </c>
      <c r="F8" s="370" t="s">
        <v>188</v>
      </c>
      <c r="G8" s="247"/>
      <c r="H8" s="247"/>
      <c r="I8" s="247"/>
      <c r="J8" s="247"/>
      <c r="K8" s="247"/>
    </row>
    <row r="9" spans="1:12" ht="13" x14ac:dyDescent="0.3">
      <c r="A9" s="330" t="s">
        <v>191</v>
      </c>
      <c r="B9" s="333"/>
      <c r="C9" s="247" t="s">
        <v>188</v>
      </c>
      <c r="D9" s="247" t="s">
        <v>188</v>
      </c>
      <c r="E9" s="247" t="s">
        <v>188</v>
      </c>
      <c r="F9" s="370" t="s">
        <v>188</v>
      </c>
      <c r="G9" s="247"/>
      <c r="H9" s="247"/>
      <c r="I9" s="247"/>
      <c r="J9" s="247"/>
      <c r="K9" s="247"/>
    </row>
    <row r="10" spans="1:12" x14ac:dyDescent="0.25">
      <c r="A10" s="331" t="s">
        <v>192</v>
      </c>
      <c r="B10" s="334"/>
      <c r="C10" s="334">
        <v>100</v>
      </c>
      <c r="D10" s="334">
        <v>100</v>
      </c>
      <c r="E10" s="334">
        <v>100</v>
      </c>
      <c r="F10" s="371">
        <v>100</v>
      </c>
      <c r="G10" s="247"/>
      <c r="H10" s="247"/>
      <c r="I10" s="247"/>
      <c r="J10" s="247"/>
      <c r="K10" s="247"/>
    </row>
    <row r="11" spans="1:12" x14ac:dyDescent="0.25">
      <c r="A11" s="332" t="s">
        <v>193</v>
      </c>
      <c r="B11" s="334"/>
      <c r="C11" s="334">
        <v>98.099998474121094</v>
      </c>
      <c r="D11" s="334">
        <v>85.300003051757813</v>
      </c>
      <c r="E11" s="334">
        <v>89.900001525878906</v>
      </c>
      <c r="F11" s="371">
        <v>99.900001525878906</v>
      </c>
      <c r="G11" s="247"/>
      <c r="H11" s="247"/>
      <c r="I11" s="247"/>
      <c r="J11" s="247"/>
      <c r="K11" s="247"/>
    </row>
    <row r="12" spans="1:12" x14ac:dyDescent="0.25">
      <c r="A12" s="332" t="s">
        <v>194</v>
      </c>
      <c r="B12" s="334"/>
      <c r="C12" s="334">
        <v>1.8999999761581421</v>
      </c>
      <c r="D12" s="334">
        <v>14.699999809265137</v>
      </c>
      <c r="E12" s="334">
        <v>10.100000381469727</v>
      </c>
      <c r="F12" s="371">
        <v>0.10000000149011612</v>
      </c>
      <c r="G12" s="247"/>
      <c r="H12" s="247"/>
      <c r="I12" s="476" t="s">
        <v>290</v>
      </c>
      <c r="J12" s="476"/>
      <c r="K12" s="476"/>
      <c r="L12" s="476"/>
    </row>
    <row r="13" spans="1:12" x14ac:dyDescent="0.25">
      <c r="A13" s="331" t="s">
        <v>195</v>
      </c>
      <c r="B13" s="334"/>
      <c r="C13" s="334">
        <v>37.299999237060547</v>
      </c>
      <c r="D13" s="334">
        <v>47.599998474121094</v>
      </c>
      <c r="E13" s="334">
        <v>56.599998474121094</v>
      </c>
      <c r="F13" s="371">
        <v>74.199996948242188</v>
      </c>
      <c r="G13" s="247"/>
      <c r="H13" s="247"/>
      <c r="I13" s="476"/>
      <c r="J13" s="476"/>
      <c r="K13" s="476"/>
      <c r="L13" s="476"/>
    </row>
    <row r="14" spans="1:12" x14ac:dyDescent="0.25">
      <c r="A14" s="332" t="s">
        <v>196</v>
      </c>
      <c r="B14" s="334"/>
      <c r="C14" s="334">
        <v>0.30000001192092896</v>
      </c>
      <c r="D14" s="334">
        <v>11.600000381469727</v>
      </c>
      <c r="E14" s="334">
        <v>22.100000381469727</v>
      </c>
      <c r="F14" s="371">
        <v>28.5</v>
      </c>
      <c r="G14" s="247"/>
      <c r="H14" s="247"/>
      <c r="I14" s="476"/>
      <c r="J14" s="476"/>
      <c r="K14" s="476"/>
      <c r="L14" s="476"/>
    </row>
    <row r="15" spans="1:12" x14ac:dyDescent="0.25">
      <c r="A15" s="332" t="s">
        <v>197</v>
      </c>
      <c r="B15" s="334"/>
      <c r="C15" s="334">
        <v>36.700000762939453</v>
      </c>
      <c r="D15" s="334">
        <v>36.099998474121094</v>
      </c>
      <c r="E15" s="334">
        <v>35.5</v>
      </c>
      <c r="F15" s="371">
        <v>46.700000762939453</v>
      </c>
      <c r="G15" s="247"/>
      <c r="H15" s="247"/>
      <c r="I15" s="476"/>
      <c r="J15" s="476"/>
      <c r="K15" s="476"/>
      <c r="L15" s="476"/>
    </row>
    <row r="16" spans="1:12" x14ac:dyDescent="0.25">
      <c r="A16" s="332" t="s">
        <v>198</v>
      </c>
      <c r="B16" s="334"/>
      <c r="C16" s="334">
        <v>3.5</v>
      </c>
      <c r="D16" s="334">
        <v>3.4000000953674316</v>
      </c>
      <c r="E16" s="334">
        <v>9.6999998092651367</v>
      </c>
      <c r="F16" s="371">
        <v>11.899999618530273</v>
      </c>
      <c r="G16" s="247"/>
      <c r="H16" s="247"/>
      <c r="I16" s="476"/>
      <c r="J16" s="476"/>
      <c r="K16" s="476"/>
      <c r="L16" s="476"/>
    </row>
    <row r="17" spans="1:12" x14ac:dyDescent="0.25">
      <c r="A17" s="332" t="s">
        <v>199</v>
      </c>
      <c r="B17" s="334"/>
      <c r="C17" s="334">
        <v>3.2000000476837158</v>
      </c>
      <c r="D17" s="334">
        <v>3.5</v>
      </c>
      <c r="E17" s="334">
        <v>10.699999809265137</v>
      </c>
      <c r="F17" s="371">
        <v>12.899999618530273</v>
      </c>
      <c r="G17" s="247"/>
      <c r="H17" s="247"/>
      <c r="I17" s="476"/>
      <c r="J17" s="476"/>
      <c r="K17" s="476"/>
      <c r="L17" s="476"/>
    </row>
    <row r="18" spans="1:12" x14ac:dyDescent="0.25">
      <c r="A18" s="331" t="s">
        <v>200</v>
      </c>
      <c r="B18" s="334"/>
      <c r="C18" s="334">
        <v>66.099998474121094</v>
      </c>
      <c r="D18" s="334">
        <v>49.400001525878906</v>
      </c>
      <c r="E18" s="334">
        <v>28.700000762939453</v>
      </c>
      <c r="F18" s="371">
        <v>25.600000381469727</v>
      </c>
      <c r="G18" s="247"/>
      <c r="H18" s="247"/>
      <c r="I18" s="476"/>
      <c r="J18" s="476"/>
      <c r="K18" s="476"/>
      <c r="L18" s="476"/>
    </row>
    <row r="19" spans="1:12" x14ac:dyDescent="0.25">
      <c r="A19" s="332" t="s">
        <v>201</v>
      </c>
      <c r="B19" s="334"/>
      <c r="C19" s="334">
        <v>21</v>
      </c>
      <c r="D19" s="334">
        <v>16.100000381469727</v>
      </c>
      <c r="E19" s="334">
        <v>13.699999809265137</v>
      </c>
      <c r="F19" s="371">
        <v>10.5</v>
      </c>
      <c r="G19" s="247"/>
      <c r="H19" s="247"/>
      <c r="I19" s="476"/>
      <c r="J19" s="476"/>
      <c r="K19" s="476"/>
      <c r="L19" s="476"/>
    </row>
    <row r="20" spans="1:12" x14ac:dyDescent="0.25">
      <c r="A20" s="332" t="s">
        <v>202</v>
      </c>
      <c r="B20" s="334"/>
      <c r="C20" s="334">
        <v>6.6999998092651367</v>
      </c>
      <c r="D20" s="334">
        <v>3.9000000953674316</v>
      </c>
      <c r="E20" s="334">
        <v>1.8999999761581421</v>
      </c>
      <c r="F20" s="371">
        <v>1.2999999523162842</v>
      </c>
      <c r="G20" s="247"/>
      <c r="H20" s="247"/>
      <c r="I20" s="476"/>
      <c r="J20" s="476"/>
      <c r="K20" s="476"/>
      <c r="L20" s="476"/>
    </row>
    <row r="21" spans="1:12" x14ac:dyDescent="0.25">
      <c r="A21" s="332" t="s">
        <v>203</v>
      </c>
      <c r="B21" s="334"/>
      <c r="C21" s="334">
        <v>1.2000000476837158</v>
      </c>
      <c r="D21" s="334">
        <v>1.2000000476837158</v>
      </c>
      <c r="E21" s="334">
        <v>0.30000001192092896</v>
      </c>
      <c r="F21" s="371">
        <v>0.60000002384185791</v>
      </c>
      <c r="G21" s="247"/>
      <c r="H21" s="247"/>
      <c r="I21" s="247"/>
      <c r="J21" s="247"/>
      <c r="K21" s="247"/>
    </row>
    <row r="22" spans="1:12" x14ac:dyDescent="0.25">
      <c r="A22" s="332" t="s">
        <v>204</v>
      </c>
      <c r="B22" s="334"/>
      <c r="C22" s="334">
        <v>3.5</v>
      </c>
      <c r="D22" s="334">
        <v>3.0999999046325684</v>
      </c>
      <c r="E22" s="334">
        <v>1.8999999761581421</v>
      </c>
      <c r="F22" s="371">
        <v>1</v>
      </c>
      <c r="G22" s="247"/>
      <c r="H22" s="247"/>
      <c r="I22" s="247"/>
      <c r="J22" s="247"/>
      <c r="K22" s="247"/>
    </row>
    <row r="23" spans="1:12" x14ac:dyDescent="0.25">
      <c r="A23" s="332" t="s">
        <v>205</v>
      </c>
      <c r="B23" s="334"/>
      <c r="C23" s="334">
        <v>11.100000381469727</v>
      </c>
      <c r="D23" s="334">
        <v>9.1000003814697266</v>
      </c>
      <c r="E23" s="334">
        <v>4.3000001907348633</v>
      </c>
      <c r="F23" s="371">
        <v>3.4000000953674316</v>
      </c>
      <c r="G23" s="247"/>
      <c r="H23" s="247"/>
      <c r="I23" s="247"/>
      <c r="J23" s="247"/>
      <c r="K23" s="247"/>
    </row>
    <row r="24" spans="1:12" x14ac:dyDescent="0.25">
      <c r="A24" s="332" t="s">
        <v>206</v>
      </c>
      <c r="B24" s="334"/>
      <c r="C24" s="334">
        <v>1.6000000238418579</v>
      </c>
      <c r="D24" s="334">
        <v>0.10000000149011612</v>
      </c>
      <c r="E24" s="334">
        <v>0.20000000298023224</v>
      </c>
      <c r="F24" s="371">
        <v>0.30000001192092896</v>
      </c>
      <c r="G24" s="247"/>
      <c r="H24" s="247"/>
      <c r="I24" s="247"/>
      <c r="J24" s="247"/>
      <c r="K24" s="247"/>
    </row>
    <row r="25" spans="1:12" x14ac:dyDescent="0.25">
      <c r="A25" s="332" t="s">
        <v>207</v>
      </c>
      <c r="B25" s="334"/>
      <c r="C25" s="334">
        <v>3.4000000953674316</v>
      </c>
      <c r="D25" s="334">
        <v>2</v>
      </c>
      <c r="E25" s="334">
        <v>1.5</v>
      </c>
      <c r="F25" s="371">
        <v>1.8999999761581421</v>
      </c>
      <c r="G25" s="247"/>
      <c r="H25" s="247"/>
      <c r="I25" s="247"/>
      <c r="J25" s="247"/>
      <c r="K25" s="247"/>
    </row>
    <row r="26" spans="1:12" x14ac:dyDescent="0.25">
      <c r="A26" s="332" t="s">
        <v>208</v>
      </c>
      <c r="B26" s="334"/>
      <c r="C26" s="334">
        <v>0.60000002384185791</v>
      </c>
      <c r="D26" s="334">
        <v>1.8999999761581421</v>
      </c>
      <c r="E26" s="334">
        <v>0.5</v>
      </c>
      <c r="F26" s="371">
        <v>1</v>
      </c>
      <c r="G26" s="247"/>
      <c r="H26" s="247"/>
      <c r="I26" s="247"/>
      <c r="J26" s="247"/>
      <c r="K26" s="247"/>
    </row>
    <row r="27" spans="1:12" x14ac:dyDescent="0.25">
      <c r="A27" s="332" t="s">
        <v>209</v>
      </c>
      <c r="B27" s="334"/>
      <c r="C27" s="334">
        <v>0</v>
      </c>
      <c r="D27" s="334">
        <v>0.10000000149011612</v>
      </c>
      <c r="E27" s="334">
        <v>0.30000001192092896</v>
      </c>
      <c r="F27" s="371">
        <v>0.69999998807907104</v>
      </c>
      <c r="G27" s="247"/>
      <c r="H27" s="247"/>
      <c r="I27" s="247"/>
      <c r="J27" s="247"/>
      <c r="K27" s="247"/>
    </row>
    <row r="28" spans="1:12" x14ac:dyDescent="0.25">
      <c r="A28" s="332" t="s">
        <v>162</v>
      </c>
      <c r="B28" s="334"/>
      <c r="C28" s="334">
        <v>2.2000000476837158</v>
      </c>
      <c r="D28" s="334">
        <v>2.2000000476837158</v>
      </c>
      <c r="E28" s="334">
        <v>0.69999998807907104</v>
      </c>
      <c r="F28" s="371">
        <v>0.69999998807907104</v>
      </c>
      <c r="G28" s="247"/>
      <c r="H28" s="247"/>
      <c r="I28" s="247"/>
      <c r="J28" s="247"/>
      <c r="K28" s="247"/>
    </row>
    <row r="29" spans="1:12" x14ac:dyDescent="0.25">
      <c r="A29" s="332" t="s">
        <v>210</v>
      </c>
      <c r="B29" s="334"/>
      <c r="C29" s="334">
        <v>14.800000190734863</v>
      </c>
      <c r="D29" s="334">
        <v>9.6999998092651367</v>
      </c>
      <c r="E29" s="334">
        <v>3.4000000953674316</v>
      </c>
      <c r="F29" s="371">
        <v>4.1999998092651367</v>
      </c>
      <c r="G29" s="247"/>
      <c r="H29" s="247"/>
      <c r="I29" s="247"/>
      <c r="J29" s="247"/>
      <c r="K29" s="247"/>
    </row>
    <row r="30" spans="1:12" x14ac:dyDescent="0.25">
      <c r="A30" s="331" t="s">
        <v>211</v>
      </c>
      <c r="B30" s="334"/>
      <c r="C30" s="334">
        <v>103.40000152587891</v>
      </c>
      <c r="D30" s="334">
        <v>97.099998474121094</v>
      </c>
      <c r="E30" s="334">
        <v>85.300003051757813</v>
      </c>
      <c r="F30" s="371">
        <v>99.800003051757813</v>
      </c>
      <c r="G30" s="247"/>
      <c r="H30" s="247"/>
      <c r="I30" s="247"/>
      <c r="J30" s="247"/>
      <c r="K30" s="247"/>
    </row>
    <row r="31" spans="1:12" x14ac:dyDescent="0.25">
      <c r="A31" s="331" t="s">
        <v>212</v>
      </c>
      <c r="B31" s="334"/>
      <c r="C31" s="334">
        <v>-3.4000000953674316</v>
      </c>
      <c r="D31" s="334">
        <v>2.9000000953674316</v>
      </c>
      <c r="E31" s="334">
        <v>14.699999809265137</v>
      </c>
      <c r="F31" s="371">
        <v>0.20000000298023224</v>
      </c>
      <c r="G31" s="247"/>
      <c r="H31" s="247"/>
      <c r="I31" s="247"/>
      <c r="J31" s="247"/>
      <c r="K31" s="247"/>
    </row>
    <row r="32" spans="1:12" x14ac:dyDescent="0.25">
      <c r="A32" s="247" t="s">
        <v>188</v>
      </c>
      <c r="B32" s="335" t="s">
        <v>188</v>
      </c>
      <c r="C32" s="335" t="s">
        <v>188</v>
      </c>
      <c r="D32" s="335" t="s">
        <v>188</v>
      </c>
      <c r="E32" s="335" t="s">
        <v>188</v>
      </c>
      <c r="F32" s="372" t="s">
        <v>188</v>
      </c>
      <c r="G32" s="247"/>
      <c r="H32" s="247"/>
      <c r="I32" s="247"/>
      <c r="J32" s="247"/>
      <c r="K32" s="247"/>
    </row>
    <row r="33" spans="1:11" ht="13" x14ac:dyDescent="0.3">
      <c r="A33" s="330" t="s">
        <v>213</v>
      </c>
      <c r="B33" s="333"/>
      <c r="C33" s="335" t="s">
        <v>188</v>
      </c>
      <c r="D33" s="335" t="s">
        <v>188</v>
      </c>
      <c r="E33" s="335" t="s">
        <v>188</v>
      </c>
      <c r="F33" s="372" t="s">
        <v>188</v>
      </c>
      <c r="G33" s="247"/>
      <c r="H33" s="247"/>
      <c r="I33" s="247"/>
      <c r="J33" s="247"/>
      <c r="K33" s="247"/>
    </row>
    <row r="34" spans="1:11" x14ac:dyDescent="0.25">
      <c r="A34" s="331" t="s">
        <v>9</v>
      </c>
      <c r="B34" s="334"/>
      <c r="C34" s="334">
        <v>52.599998474121094</v>
      </c>
      <c r="D34" s="334">
        <v>166.69999694824219</v>
      </c>
      <c r="E34" s="334">
        <v>917.9000244140625</v>
      </c>
      <c r="F34" s="371">
        <v>1683.0999755859375</v>
      </c>
      <c r="G34" s="247"/>
      <c r="H34" s="247"/>
      <c r="I34" s="247"/>
      <c r="J34" s="247"/>
      <c r="K34" s="247"/>
    </row>
    <row r="35" spans="1:11" x14ac:dyDescent="0.25">
      <c r="A35" s="332" t="s">
        <v>214</v>
      </c>
      <c r="B35" s="334"/>
      <c r="C35" s="334">
        <v>28.700000762939453</v>
      </c>
      <c r="D35" s="334">
        <v>49.599998474121094</v>
      </c>
      <c r="E35" s="334">
        <v>819.5</v>
      </c>
      <c r="F35" s="371">
        <v>1368.5999755859375</v>
      </c>
      <c r="G35" s="247"/>
      <c r="H35" s="247"/>
      <c r="I35" s="247"/>
      <c r="J35" s="247"/>
      <c r="K35" s="247"/>
    </row>
    <row r="36" spans="1:11" x14ac:dyDescent="0.25">
      <c r="A36" s="336" t="s">
        <v>12</v>
      </c>
      <c r="B36" s="334"/>
      <c r="C36" s="334">
        <v>7.1999998092651367</v>
      </c>
      <c r="D36" s="334">
        <v>13.699999809265137</v>
      </c>
      <c r="E36" s="334">
        <v>134</v>
      </c>
      <c r="F36" s="371">
        <v>423.60000610351563</v>
      </c>
      <c r="G36" s="247"/>
      <c r="H36" s="247"/>
      <c r="I36" s="247"/>
      <c r="J36" s="247"/>
      <c r="K36" s="247"/>
    </row>
    <row r="37" spans="1:11" x14ac:dyDescent="0.25">
      <c r="A37" s="336" t="s">
        <v>199</v>
      </c>
      <c r="B37" s="334"/>
      <c r="C37" s="334">
        <v>2.5</v>
      </c>
      <c r="D37" s="334">
        <v>6</v>
      </c>
      <c r="E37" s="334">
        <v>79.199996948242188</v>
      </c>
      <c r="F37" s="371">
        <v>323.5</v>
      </c>
      <c r="G37" s="247"/>
      <c r="H37" s="247"/>
      <c r="I37" s="247"/>
      <c r="J37" s="247"/>
      <c r="K37" s="247"/>
    </row>
    <row r="38" spans="1:11" x14ac:dyDescent="0.25">
      <c r="A38" s="336" t="s">
        <v>215</v>
      </c>
      <c r="B38" s="334"/>
      <c r="C38" s="334">
        <v>19</v>
      </c>
      <c r="D38" s="334">
        <v>29.899999618530273</v>
      </c>
      <c r="E38" s="334">
        <v>606.29998779296875</v>
      </c>
      <c r="F38" s="371">
        <v>621.5</v>
      </c>
      <c r="G38" s="247"/>
      <c r="H38" s="247"/>
      <c r="I38" s="247"/>
      <c r="J38" s="247"/>
      <c r="K38" s="247"/>
    </row>
    <row r="39" spans="1:11" x14ac:dyDescent="0.25">
      <c r="A39" s="336" t="s">
        <v>279</v>
      </c>
      <c r="B39" s="334"/>
      <c r="C39" s="334">
        <v>23.899999618530273</v>
      </c>
      <c r="D39" s="334">
        <v>114.69999694824219</v>
      </c>
      <c r="E39" s="334">
        <v>73.800003051757813</v>
      </c>
      <c r="F39" s="371">
        <v>222.80000305175781</v>
      </c>
      <c r="G39" s="247"/>
      <c r="H39" s="247"/>
      <c r="I39" s="247"/>
      <c r="J39" s="247"/>
      <c r="K39" s="247"/>
    </row>
    <row r="40" spans="1:11" x14ac:dyDescent="0.25">
      <c r="A40" s="332" t="s">
        <v>280</v>
      </c>
      <c r="B40" s="334"/>
      <c r="C40" s="334">
        <v>0</v>
      </c>
      <c r="D40" s="334">
        <v>2.4000000953674316</v>
      </c>
      <c r="E40" s="334">
        <v>24.600000381469727</v>
      </c>
      <c r="F40" s="371">
        <v>91.699996948242188</v>
      </c>
      <c r="G40" s="247"/>
      <c r="H40" s="247"/>
      <c r="I40" s="247"/>
      <c r="J40" s="247"/>
      <c r="K40" s="247"/>
    </row>
    <row r="41" spans="1:11" x14ac:dyDescent="0.25">
      <c r="A41" s="331" t="s">
        <v>216</v>
      </c>
      <c r="B41" s="334"/>
      <c r="C41" s="334">
        <v>67</v>
      </c>
      <c r="D41" s="334">
        <v>188.69999694824219</v>
      </c>
      <c r="E41" s="334">
        <v>621.9000244140625</v>
      </c>
      <c r="F41" s="371">
        <v>970.5999755859375</v>
      </c>
      <c r="G41" s="247"/>
      <c r="H41" s="247"/>
      <c r="I41" s="247"/>
      <c r="J41" s="247"/>
      <c r="K41" s="247"/>
    </row>
    <row r="42" spans="1:11" x14ac:dyDescent="0.25">
      <c r="A42" s="332" t="s">
        <v>217</v>
      </c>
      <c r="B42" s="334"/>
      <c r="C42" s="334">
        <v>42.5</v>
      </c>
      <c r="D42" s="334">
        <v>80.300003051757813</v>
      </c>
      <c r="E42" s="334">
        <v>469.10000610351563</v>
      </c>
      <c r="F42" s="371">
        <v>639.4000244140625</v>
      </c>
      <c r="G42" s="247"/>
      <c r="H42" s="247"/>
      <c r="I42" s="247"/>
      <c r="J42" s="247"/>
      <c r="K42" s="247"/>
    </row>
    <row r="43" spans="1:11" x14ac:dyDescent="0.25">
      <c r="A43" s="336" t="s">
        <v>218</v>
      </c>
      <c r="B43" s="334"/>
      <c r="C43" s="334">
        <v>0</v>
      </c>
      <c r="D43" s="334">
        <v>18.899999618530273</v>
      </c>
      <c r="E43" s="334">
        <v>1.7999999523162842</v>
      </c>
      <c r="F43" s="371">
        <v>0.40000000596046448</v>
      </c>
      <c r="G43" s="247"/>
      <c r="H43" s="247"/>
      <c r="I43" s="247"/>
      <c r="J43" s="247"/>
      <c r="K43" s="247"/>
    </row>
    <row r="44" spans="1:11" x14ac:dyDescent="0.25">
      <c r="A44" s="336" t="s">
        <v>219</v>
      </c>
      <c r="B44" s="334"/>
      <c r="C44" s="334">
        <v>42.5</v>
      </c>
      <c r="D44" s="334">
        <v>61.299999237060547</v>
      </c>
      <c r="E44" s="334">
        <v>467.20001220703125</v>
      </c>
      <c r="F44" s="371">
        <v>639.0999755859375</v>
      </c>
      <c r="G44" s="247"/>
      <c r="H44" s="247"/>
      <c r="I44" s="247"/>
      <c r="J44" s="247"/>
      <c r="K44" s="247"/>
    </row>
    <row r="45" spans="1:11" x14ac:dyDescent="0.25">
      <c r="A45" s="332" t="s">
        <v>220</v>
      </c>
      <c r="B45" s="334"/>
      <c r="C45" s="334">
        <v>24.5</v>
      </c>
      <c r="D45" s="334">
        <v>108.40000152587891</v>
      </c>
      <c r="E45" s="334">
        <v>152.80000305175781</v>
      </c>
      <c r="F45" s="371">
        <v>331.20001220703125</v>
      </c>
      <c r="G45" s="247"/>
      <c r="H45" s="247"/>
      <c r="I45" s="247"/>
      <c r="J45" s="247"/>
      <c r="K45" s="247"/>
    </row>
    <row r="46" spans="1:11" x14ac:dyDescent="0.25">
      <c r="A46" s="331" t="s">
        <v>221</v>
      </c>
      <c r="B46" s="334"/>
      <c r="C46" s="334">
        <v>-14.5</v>
      </c>
      <c r="D46" s="334">
        <v>-22</v>
      </c>
      <c r="E46" s="334">
        <v>296</v>
      </c>
      <c r="F46" s="371">
        <v>712.5</v>
      </c>
      <c r="G46" s="247"/>
      <c r="H46" s="247"/>
      <c r="I46" s="247"/>
      <c r="J46" s="247"/>
      <c r="K46" s="247"/>
    </row>
    <row r="47" spans="1:11" x14ac:dyDescent="0.25">
      <c r="A47" s="247" t="s">
        <v>188</v>
      </c>
      <c r="B47" s="247" t="s">
        <v>188</v>
      </c>
      <c r="C47" s="247" t="s">
        <v>188</v>
      </c>
      <c r="D47" s="247" t="s">
        <v>188</v>
      </c>
      <c r="E47" s="247" t="s">
        <v>188</v>
      </c>
      <c r="F47" s="370" t="s">
        <v>188</v>
      </c>
      <c r="G47" s="247"/>
      <c r="H47" s="247"/>
      <c r="I47" s="247"/>
      <c r="J47" s="247"/>
      <c r="K47" s="247"/>
    </row>
    <row r="48" spans="1:11" ht="13" x14ac:dyDescent="0.3">
      <c r="A48" s="330" t="s">
        <v>222</v>
      </c>
      <c r="B48" s="333"/>
      <c r="C48" s="247" t="s">
        <v>188</v>
      </c>
      <c r="D48" s="247" t="s">
        <v>188</v>
      </c>
      <c r="E48" s="247" t="s">
        <v>188</v>
      </c>
      <c r="F48" s="370" t="s">
        <v>188</v>
      </c>
      <c r="G48" s="247"/>
      <c r="H48" s="247"/>
      <c r="I48" s="247"/>
      <c r="J48" s="247"/>
      <c r="K48" s="247"/>
    </row>
    <row r="49" spans="1:11" x14ac:dyDescent="0.25">
      <c r="A49" s="331" t="s">
        <v>223</v>
      </c>
      <c r="B49" s="334"/>
      <c r="C49" s="334">
        <v>0.69999998807907104</v>
      </c>
      <c r="D49" s="334">
        <v>0.60000002384185791</v>
      </c>
      <c r="E49" s="334">
        <v>1.7000000476837158</v>
      </c>
      <c r="F49" s="371">
        <v>2.0999999046325684</v>
      </c>
      <c r="G49" s="247"/>
      <c r="H49" s="247"/>
      <c r="I49" s="247"/>
      <c r="J49" s="247"/>
      <c r="K49" s="247"/>
    </row>
    <row r="50" spans="1:11" x14ac:dyDescent="0.25">
      <c r="A50" s="331" t="s">
        <v>224</v>
      </c>
      <c r="B50" s="334"/>
      <c r="C50" s="334">
        <v>-4.5999999046325684</v>
      </c>
      <c r="D50" s="334">
        <v>-8.6000003814697266</v>
      </c>
      <c r="E50" s="334">
        <v>2.0999999046325684</v>
      </c>
      <c r="F50" s="371">
        <v>1.3999999761581421</v>
      </c>
      <c r="G50" s="247"/>
      <c r="H50" s="247"/>
      <c r="I50" s="247"/>
      <c r="J50" s="247"/>
      <c r="K50" s="247"/>
    </row>
    <row r="51" spans="1:11" x14ac:dyDescent="0.25">
      <c r="A51" s="331" t="s">
        <v>225</v>
      </c>
      <c r="B51" s="334"/>
      <c r="C51" s="334">
        <v>-1.1000000238418579</v>
      </c>
      <c r="D51" s="334">
        <v>43.799999237060547</v>
      </c>
      <c r="E51" s="334">
        <v>60.700000762939453</v>
      </c>
      <c r="F51" s="371">
        <v>1.6000000238418579</v>
      </c>
      <c r="G51" s="247"/>
      <c r="H51" s="247"/>
      <c r="I51" s="247"/>
      <c r="J51" s="247"/>
      <c r="K51" s="247"/>
    </row>
    <row r="52" spans="1:11" x14ac:dyDescent="0.25">
      <c r="A52" s="331" t="s">
        <v>226</v>
      </c>
      <c r="B52" s="334"/>
      <c r="C52" s="334">
        <v>1.2999999523162842</v>
      </c>
      <c r="D52" s="334">
        <v>1.1000000238418579</v>
      </c>
      <c r="E52" s="334">
        <v>0.69999998807907104</v>
      </c>
      <c r="F52" s="371">
        <v>0.60000002384185791</v>
      </c>
      <c r="G52" s="247"/>
      <c r="H52" s="247"/>
      <c r="I52" s="247"/>
      <c r="J52" s="247"/>
      <c r="K52" s="247"/>
    </row>
    <row r="53" spans="1:11" x14ac:dyDescent="0.25">
      <c r="A53" s="331" t="s">
        <v>227</v>
      </c>
      <c r="B53" s="334"/>
      <c r="C53" s="334">
        <v>-4.5999999046325684</v>
      </c>
      <c r="D53" s="334">
        <v>-9.8999996185302734</v>
      </c>
      <c r="E53" s="334">
        <v>2.5</v>
      </c>
      <c r="F53" s="371">
        <v>3.4000000953674316</v>
      </c>
      <c r="G53" s="247"/>
      <c r="H53" s="247"/>
      <c r="I53" s="247"/>
      <c r="J53" s="247"/>
      <c r="K53" s="247"/>
    </row>
    <row r="54" spans="1:11" x14ac:dyDescent="0.25">
      <c r="A54" s="331" t="s">
        <v>228</v>
      </c>
      <c r="B54" s="334"/>
      <c r="C54" s="334">
        <v>26</v>
      </c>
      <c r="D54" s="334">
        <v>36.099998474121094</v>
      </c>
      <c r="E54" s="334">
        <v>9.1999998092651367</v>
      </c>
      <c r="F54" s="371">
        <v>7.5</v>
      </c>
      <c r="G54" s="247"/>
      <c r="H54" s="247"/>
      <c r="I54" s="247"/>
      <c r="J54" s="247"/>
      <c r="K54" s="247"/>
    </row>
    <row r="55" spans="1:11" x14ac:dyDescent="0.25">
      <c r="A55" s="331" t="s">
        <v>229</v>
      </c>
      <c r="B55" s="334"/>
      <c r="C55" s="334">
        <v>-293.29998779296875</v>
      </c>
      <c r="D55" s="334">
        <v>-364.70001220703125</v>
      </c>
      <c r="E55" s="334">
        <v>158.5</v>
      </c>
      <c r="F55" s="371">
        <v>89.699996948242188</v>
      </c>
      <c r="G55" s="247"/>
      <c r="H55" s="247"/>
      <c r="I55" s="247"/>
      <c r="J55" s="247"/>
      <c r="K55" s="247"/>
    </row>
    <row r="56" spans="1:11" x14ac:dyDescent="0.25">
      <c r="A56" s="331" t="s">
        <v>230</v>
      </c>
      <c r="B56" s="334"/>
      <c r="C56" s="334">
        <v>15.5</v>
      </c>
      <c r="D56" s="334">
        <v>-29.299999237060547</v>
      </c>
      <c r="E56" s="334">
        <v>36.200000762939453</v>
      </c>
      <c r="F56" s="371">
        <v>0.69999998807907104</v>
      </c>
      <c r="G56" s="247"/>
      <c r="H56" s="247"/>
      <c r="I56" s="247"/>
      <c r="J56" s="247"/>
      <c r="K56" s="247"/>
    </row>
    <row r="57" spans="1:11" x14ac:dyDescent="0.25">
      <c r="A57" s="331" t="s">
        <v>231</v>
      </c>
      <c r="B57" s="334"/>
      <c r="C57" s="334">
        <v>-164.80000305175781</v>
      </c>
      <c r="D57" s="334">
        <v>-521</v>
      </c>
      <c r="E57" s="334">
        <v>24.899999618530273</v>
      </c>
      <c r="F57" s="371">
        <v>31.299999237060547</v>
      </c>
      <c r="G57" s="247"/>
      <c r="H57" s="247"/>
      <c r="I57" s="247"/>
      <c r="J57" s="247"/>
      <c r="K57" s="247"/>
    </row>
    <row r="58" spans="1:11" x14ac:dyDescent="0.25">
      <c r="A58" s="331" t="s">
        <v>232</v>
      </c>
      <c r="B58" s="334"/>
      <c r="C58" s="334">
        <v>62</v>
      </c>
      <c r="D58" s="334">
        <v>44.200000762939453</v>
      </c>
      <c r="E58" s="334">
        <v>37.099998474121094</v>
      </c>
      <c r="F58" s="371">
        <v>25.700000762939453</v>
      </c>
      <c r="G58" s="247"/>
      <c r="H58" s="247"/>
      <c r="I58" s="247"/>
      <c r="J58" s="247"/>
      <c r="K58" s="247"/>
    </row>
    <row r="59" spans="1:11" x14ac:dyDescent="0.25">
      <c r="A59" s="331" t="s">
        <v>233</v>
      </c>
      <c r="B59" s="334"/>
      <c r="C59" s="334">
        <v>-2.2000000476837158</v>
      </c>
      <c r="D59" s="334">
        <v>4</v>
      </c>
      <c r="E59" s="334">
        <v>11.899999618530273</v>
      </c>
      <c r="F59" s="371">
        <v>0.80000001192092896</v>
      </c>
      <c r="G59" s="247"/>
      <c r="H59" s="247"/>
      <c r="I59" s="247"/>
      <c r="J59" s="247"/>
      <c r="K59" s="247"/>
    </row>
    <row r="60" spans="1:11" x14ac:dyDescent="0.25">
      <c r="A60" s="331" t="s">
        <v>234</v>
      </c>
      <c r="B60" s="334"/>
      <c r="C60" s="334">
        <v>39.5</v>
      </c>
      <c r="D60" s="334">
        <v>23</v>
      </c>
      <c r="E60" s="334">
        <v>67.099998474121094</v>
      </c>
      <c r="F60" s="371">
        <v>63.400001525878906</v>
      </c>
      <c r="G60" s="247"/>
      <c r="H60" s="247"/>
      <c r="I60" s="247"/>
      <c r="J60" s="247"/>
      <c r="K60" s="247"/>
    </row>
    <row r="61" spans="1:11" x14ac:dyDescent="0.25">
      <c r="A61" s="247" t="s">
        <v>188</v>
      </c>
      <c r="B61" s="247" t="s">
        <v>188</v>
      </c>
      <c r="C61" s="247" t="s">
        <v>188</v>
      </c>
      <c r="D61" s="247" t="s">
        <v>188</v>
      </c>
      <c r="E61" s="247" t="s">
        <v>188</v>
      </c>
      <c r="F61" s="370" t="s">
        <v>188</v>
      </c>
      <c r="G61" s="247"/>
      <c r="H61" s="247"/>
      <c r="I61" s="247"/>
      <c r="J61" s="247"/>
      <c r="K61" s="247"/>
    </row>
    <row r="62" spans="1:11" ht="13" x14ac:dyDescent="0.3">
      <c r="A62" s="337" t="s">
        <v>235</v>
      </c>
      <c r="B62" s="247"/>
      <c r="C62" s="247"/>
      <c r="D62" s="247"/>
      <c r="E62" s="247"/>
      <c r="F62" s="370"/>
      <c r="G62" s="247"/>
      <c r="H62" s="247"/>
      <c r="I62" s="247"/>
      <c r="J62" s="247"/>
      <c r="K62" s="247"/>
    </row>
    <row r="63" spans="1:11" x14ac:dyDescent="0.25">
      <c r="A63" s="247"/>
      <c r="B63" s="247"/>
      <c r="C63" s="247"/>
      <c r="D63" s="247"/>
      <c r="E63" s="247"/>
      <c r="F63" s="370"/>
      <c r="G63" s="247"/>
      <c r="H63" s="247"/>
      <c r="I63" s="247"/>
      <c r="J63" s="247"/>
      <c r="K63" s="247"/>
    </row>
    <row r="64" spans="1:11" ht="13" x14ac:dyDescent="0.3">
      <c r="A64" s="330" t="s">
        <v>281</v>
      </c>
      <c r="B64" s="338" t="s">
        <v>236</v>
      </c>
      <c r="C64" s="247"/>
      <c r="D64" s="247"/>
      <c r="E64" s="247"/>
      <c r="F64" s="370"/>
      <c r="G64" s="247"/>
      <c r="H64" s="247"/>
      <c r="I64" s="247"/>
      <c r="J64" s="247"/>
      <c r="K64" s="247"/>
    </row>
    <row r="65" spans="1:11" ht="13" x14ac:dyDescent="0.3">
      <c r="A65" s="330" t="s">
        <v>237</v>
      </c>
      <c r="B65" s="338" t="s">
        <v>238</v>
      </c>
      <c r="C65" s="247"/>
      <c r="D65" s="247"/>
      <c r="E65" s="247"/>
      <c r="F65" s="370"/>
      <c r="G65" s="247"/>
      <c r="H65" s="247"/>
      <c r="I65" s="247"/>
      <c r="J65" s="247"/>
      <c r="K65" s="247"/>
    </row>
    <row r="66" spans="1:11" ht="13" x14ac:dyDescent="0.3">
      <c r="A66" s="330" t="s">
        <v>282</v>
      </c>
      <c r="B66" s="338" t="s">
        <v>192</v>
      </c>
      <c r="C66" s="247"/>
      <c r="D66" s="247"/>
      <c r="E66" s="247"/>
      <c r="F66" s="370"/>
      <c r="G66" s="247"/>
      <c r="H66" s="247"/>
      <c r="I66" s="247"/>
      <c r="J66" s="247"/>
      <c r="K66" s="247"/>
    </row>
    <row r="67" spans="1:11" ht="13" x14ac:dyDescent="0.3">
      <c r="A67" s="330" t="s">
        <v>283</v>
      </c>
      <c r="B67" s="338" t="s">
        <v>284</v>
      </c>
      <c r="C67" s="247"/>
      <c r="D67" s="247"/>
      <c r="E67" s="247"/>
      <c r="F67" s="370"/>
      <c r="G67" s="247"/>
      <c r="H67" s="247"/>
      <c r="I67" s="247"/>
      <c r="J67" s="247"/>
      <c r="K67" s="247"/>
    </row>
    <row r="68" spans="1:11" ht="13" x14ac:dyDescent="0.3">
      <c r="A68" s="330" t="s">
        <v>285</v>
      </c>
      <c r="B68" s="338" t="s">
        <v>239</v>
      </c>
      <c r="C68" s="247"/>
      <c r="D68" s="247"/>
      <c r="E68" s="247"/>
      <c r="F68" s="370"/>
      <c r="G68" s="247"/>
      <c r="H68" s="247"/>
      <c r="I68" s="247"/>
      <c r="J68" s="247"/>
      <c r="K68" s="247"/>
    </row>
    <row r="69" spans="1:11" ht="13" x14ac:dyDescent="0.3">
      <c r="A69" s="330" t="s">
        <v>240</v>
      </c>
      <c r="B69" s="338" t="s">
        <v>241</v>
      </c>
      <c r="C69" s="247"/>
      <c r="D69" s="247"/>
      <c r="E69" s="247"/>
      <c r="F69" s="370"/>
      <c r="G69" s="247"/>
      <c r="H69" s="247"/>
      <c r="I69" s="247"/>
      <c r="J69" s="247"/>
      <c r="K69" s="247"/>
    </row>
    <row r="70" spans="1:11" ht="13" x14ac:dyDescent="0.3">
      <c r="A70" s="330" t="s">
        <v>242</v>
      </c>
      <c r="B70" s="338" t="s">
        <v>243</v>
      </c>
      <c r="C70" s="247"/>
      <c r="D70" s="247"/>
      <c r="E70" s="247"/>
      <c r="F70" s="370"/>
      <c r="G70" s="247"/>
      <c r="H70" s="247"/>
      <c r="I70" s="247"/>
      <c r="J70" s="247"/>
      <c r="K70" s="247"/>
    </row>
    <row r="71" spans="1:11" ht="13" x14ac:dyDescent="0.3">
      <c r="A71" s="330" t="s">
        <v>286</v>
      </c>
      <c r="B71" s="338" t="s">
        <v>287</v>
      </c>
      <c r="C71" s="247"/>
      <c r="D71" s="247"/>
      <c r="E71" s="247"/>
      <c r="F71" s="370"/>
      <c r="G71" s="247"/>
      <c r="H71" s="247"/>
      <c r="I71" s="247"/>
      <c r="J71" s="247"/>
      <c r="K71" s="247"/>
    </row>
    <row r="73" spans="1:11" x14ac:dyDescent="0.25">
      <c r="A73" s="473" t="s">
        <v>244</v>
      </c>
      <c r="B73" s="474"/>
      <c r="C73" s="474"/>
      <c r="D73" s="474"/>
    </row>
  </sheetData>
  <customSheetViews>
    <customSheetView guid="{8E4BBABB-7911-44AD-B433-A11CCD58A145}">
      <selection activeCell="I12" sqref="I12:L20"/>
      <pageMargins left="0.75" right="0.75" top="1" bottom="1" header="0.5" footer="0.5"/>
      <pageSetup orientation="portrait" horizontalDpi="300" verticalDpi="300"/>
      <headerFooter alignWithMargins="0"/>
    </customSheetView>
    <customSheetView guid="{E44E9ED5-DBF3-4ABE-A992-6E6DDF112BEE}">
      <selection activeCell="A2" sqref="A2"/>
      <pageMargins left="0.75" right="0.75" top="1" bottom="1" header="0.5" footer="0.5"/>
      <pageSetup orientation="portrait" horizontalDpi="300" verticalDpi="300"/>
      <headerFooter alignWithMargins="0"/>
    </customSheetView>
    <customSheetView guid="{2E5B464B-1519-4EC6-9DD0-AF2943BCC3FD}">
      <selection activeCell="A2" sqref="A2"/>
      <pageMargins left="0.75" right="0.75" top="1" bottom="1" header="0.5" footer="0.5"/>
      <pageSetup orientation="portrait" horizontalDpi="300" verticalDpi="300"/>
      <headerFooter alignWithMargins="0"/>
    </customSheetView>
    <customSheetView guid="{084002ED-D923-499E-9556-7269C6898B48}">
      <selection activeCell="A2" sqref="A2"/>
      <pageMargins left="0.75" right="0.75" top="1" bottom="1" header="0.5" footer="0.5"/>
      <pageSetup orientation="portrait" horizontalDpi="300" verticalDpi="300"/>
      <headerFooter alignWithMargins="0"/>
    </customSheetView>
    <customSheetView guid="{4460409A-99F6-4E93-806A-65954041DE6A}">
      <selection activeCell="A2" sqref="A2"/>
      <pageMargins left="0.75" right="0.75" top="1" bottom="1" header="0.5" footer="0.5"/>
      <pageSetup orientation="portrait" horizontalDpi="300" verticalDpi="300"/>
      <headerFooter alignWithMargins="0"/>
    </customSheetView>
    <customSheetView guid="{67187B97-D0EF-4521-978E-E296E792402A}">
      <selection activeCell="I12" sqref="I12:L20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3">
    <mergeCell ref="A73:D73"/>
    <mergeCell ref="A1:D1"/>
    <mergeCell ref="I12:L20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2" tint="-0.499984740745262"/>
  </sheetPr>
  <dimension ref="A1:K73"/>
  <sheetViews>
    <sheetView workbookViewId="0">
      <selection activeCell="F1" sqref="F1:F1048576"/>
    </sheetView>
  </sheetViews>
  <sheetFormatPr defaultColWidth="9.1796875" defaultRowHeight="12.5" x14ac:dyDescent="0.25"/>
  <cols>
    <col min="1" max="1" width="50" style="286" customWidth="1"/>
    <col min="2" max="2" width="10.7265625" style="286" customWidth="1"/>
    <col min="3" max="4" width="15" style="286" customWidth="1"/>
    <col min="5" max="5" width="9.1796875" style="286"/>
    <col min="6" max="6" width="9.1796875" style="368"/>
    <col min="7" max="16384" width="9.1796875" style="286"/>
  </cols>
  <sheetData>
    <row r="1" spans="1:11" ht="39" customHeight="1" x14ac:dyDescent="0.25">
      <c r="A1" s="475" t="s">
        <v>185</v>
      </c>
      <c r="B1" s="474"/>
      <c r="C1" s="474"/>
      <c r="D1" s="474"/>
    </row>
    <row r="2" spans="1:11" ht="39" x14ac:dyDescent="0.3">
      <c r="A2" s="247"/>
      <c r="B2" s="330"/>
      <c r="C2" s="330" t="s">
        <v>275</v>
      </c>
      <c r="D2" s="330" t="s">
        <v>276</v>
      </c>
      <c r="E2" s="330" t="s">
        <v>186</v>
      </c>
      <c r="F2" s="369" t="s">
        <v>187</v>
      </c>
      <c r="G2" s="247"/>
      <c r="H2" s="247"/>
      <c r="I2" s="247"/>
      <c r="J2" s="247"/>
      <c r="K2" s="247"/>
    </row>
    <row r="3" spans="1:11" x14ac:dyDescent="0.25">
      <c r="A3" s="247" t="s">
        <v>188</v>
      </c>
      <c r="B3" s="247" t="s">
        <v>188</v>
      </c>
      <c r="C3" s="247" t="s">
        <v>188</v>
      </c>
      <c r="D3" s="247" t="s">
        <v>188</v>
      </c>
      <c r="E3" s="247" t="s">
        <v>188</v>
      </c>
      <c r="F3" s="370" t="s">
        <v>188</v>
      </c>
      <c r="G3" s="247"/>
      <c r="H3" s="247"/>
      <c r="I3" s="247"/>
      <c r="J3" s="247"/>
      <c r="K3" s="247"/>
    </row>
    <row r="4" spans="1:11" x14ac:dyDescent="0.25">
      <c r="A4" s="331" t="s">
        <v>189</v>
      </c>
      <c r="B4" s="247"/>
      <c r="C4" s="247" t="s">
        <v>188</v>
      </c>
      <c r="D4" s="247" t="s">
        <v>188</v>
      </c>
      <c r="E4" s="247" t="s">
        <v>188</v>
      </c>
      <c r="F4" s="370" t="s">
        <v>188</v>
      </c>
      <c r="G4" s="247"/>
      <c r="H4" s="247"/>
      <c r="I4" s="247"/>
      <c r="J4" s="247"/>
      <c r="K4" s="247"/>
    </row>
    <row r="5" spans="1:11" x14ac:dyDescent="0.25">
      <c r="A5" s="331" t="s">
        <v>190</v>
      </c>
      <c r="B5" s="247"/>
      <c r="C5" s="247" t="s">
        <v>188</v>
      </c>
      <c r="D5" s="247" t="s">
        <v>188</v>
      </c>
      <c r="E5" s="247" t="s">
        <v>188</v>
      </c>
      <c r="F5" s="370" t="s">
        <v>188</v>
      </c>
      <c r="G5" s="247"/>
      <c r="H5" s="247"/>
      <c r="I5" s="247"/>
      <c r="J5" s="247"/>
      <c r="K5" s="247"/>
    </row>
    <row r="6" spans="1:11" x14ac:dyDescent="0.25">
      <c r="A6" s="332" t="s">
        <v>277</v>
      </c>
      <c r="B6" s="247"/>
      <c r="C6" s="247">
        <v>30</v>
      </c>
      <c r="D6" s="247">
        <v>110</v>
      </c>
      <c r="E6" s="247">
        <v>368</v>
      </c>
      <c r="F6" s="370">
        <v>1423</v>
      </c>
      <c r="G6" s="247"/>
      <c r="H6" s="247"/>
      <c r="I6" s="247"/>
      <c r="J6" s="247"/>
      <c r="K6" s="247"/>
    </row>
    <row r="7" spans="1:11" x14ac:dyDescent="0.25">
      <c r="A7" s="332" t="s">
        <v>278</v>
      </c>
      <c r="B7" s="247"/>
      <c r="C7" s="247">
        <v>110</v>
      </c>
      <c r="D7" s="247">
        <v>368</v>
      </c>
      <c r="E7" s="247">
        <v>1423</v>
      </c>
      <c r="F7" s="370">
        <v>5000</v>
      </c>
      <c r="G7" s="247"/>
      <c r="H7" s="247"/>
      <c r="I7" s="247"/>
      <c r="J7" s="247"/>
      <c r="K7" s="247"/>
    </row>
    <row r="8" spans="1:11" x14ac:dyDescent="0.25">
      <c r="A8" s="247" t="s">
        <v>188</v>
      </c>
      <c r="B8" s="247" t="s">
        <v>188</v>
      </c>
      <c r="C8" s="247" t="s">
        <v>188</v>
      </c>
      <c r="D8" s="247" t="s">
        <v>188</v>
      </c>
      <c r="E8" s="247" t="s">
        <v>188</v>
      </c>
      <c r="F8" s="370" t="s">
        <v>188</v>
      </c>
      <c r="G8" s="247"/>
      <c r="H8" s="247"/>
      <c r="I8" s="247"/>
      <c r="J8" s="247"/>
      <c r="K8" s="247"/>
    </row>
    <row r="9" spans="1:11" ht="13" x14ac:dyDescent="0.3">
      <c r="A9" s="330" t="s">
        <v>191</v>
      </c>
      <c r="B9" s="333"/>
      <c r="C9" s="247" t="s">
        <v>188</v>
      </c>
      <c r="D9" s="247" t="s">
        <v>188</v>
      </c>
      <c r="E9" s="247" t="s">
        <v>188</v>
      </c>
      <c r="F9" s="370" t="s">
        <v>188</v>
      </c>
      <c r="G9" s="247"/>
      <c r="H9" s="247"/>
      <c r="I9" s="247"/>
      <c r="J9" s="247"/>
      <c r="K9" s="247"/>
    </row>
    <row r="10" spans="1:11" x14ac:dyDescent="0.25">
      <c r="A10" s="331" t="s">
        <v>192</v>
      </c>
      <c r="B10" s="334"/>
      <c r="C10" s="334">
        <v>66.099998474121094</v>
      </c>
      <c r="D10" s="334">
        <v>218.39999389648438</v>
      </c>
      <c r="E10" s="334">
        <v>729</v>
      </c>
      <c r="F10" s="371">
        <v>2438</v>
      </c>
      <c r="G10" s="247"/>
      <c r="H10" s="247"/>
      <c r="I10" s="247"/>
      <c r="J10" s="247"/>
      <c r="K10" s="247"/>
    </row>
    <row r="11" spans="1:11" x14ac:dyDescent="0.25">
      <c r="A11" s="332" t="s">
        <v>193</v>
      </c>
      <c r="B11" s="334"/>
      <c r="C11" s="334">
        <v>64.900001525878906</v>
      </c>
      <c r="D11" s="334">
        <v>186.39999389648438</v>
      </c>
      <c r="E11" s="334">
        <v>655.4000244140625</v>
      </c>
      <c r="F11" s="371">
        <v>2435.5</v>
      </c>
      <c r="G11" s="247"/>
      <c r="H11" s="247"/>
      <c r="I11" s="247"/>
      <c r="J11" s="247"/>
      <c r="K11" s="247"/>
    </row>
    <row r="12" spans="1:11" x14ac:dyDescent="0.25">
      <c r="A12" s="332" t="s">
        <v>194</v>
      </c>
      <c r="B12" s="334"/>
      <c r="C12" s="334">
        <v>1.2000000476837158</v>
      </c>
      <c r="D12" s="334">
        <v>32.099998474121094</v>
      </c>
      <c r="E12" s="334">
        <v>73.599998474121094</v>
      </c>
      <c r="F12" s="371">
        <v>2.4000000953674316</v>
      </c>
      <c r="G12" s="247"/>
      <c r="H12" s="247"/>
      <c r="I12" s="247"/>
      <c r="J12" s="247"/>
      <c r="K12" s="247"/>
    </row>
    <row r="13" spans="1:11" x14ac:dyDescent="0.25">
      <c r="A13" s="331" t="s">
        <v>195</v>
      </c>
      <c r="B13" s="334"/>
      <c r="C13" s="334">
        <v>24.700000762939453</v>
      </c>
      <c r="D13" s="334">
        <v>104</v>
      </c>
      <c r="E13" s="334">
        <v>412.5</v>
      </c>
      <c r="F13" s="371">
        <v>1809.800048828125</v>
      </c>
      <c r="G13" s="247"/>
      <c r="H13" s="247"/>
      <c r="I13" s="247"/>
      <c r="J13" s="247"/>
      <c r="K13" s="247"/>
    </row>
    <row r="14" spans="1:11" x14ac:dyDescent="0.25">
      <c r="A14" s="332" t="s">
        <v>196</v>
      </c>
      <c r="B14" s="334"/>
      <c r="C14" s="334">
        <v>0.20000000298023224</v>
      </c>
      <c r="D14" s="334">
        <v>25.299999237060547</v>
      </c>
      <c r="E14" s="334">
        <v>161.30000305175781</v>
      </c>
      <c r="F14" s="371">
        <v>695.9000244140625</v>
      </c>
      <c r="G14" s="247"/>
      <c r="H14" s="247"/>
      <c r="I14" s="247"/>
      <c r="J14" s="247"/>
      <c r="K14" s="247"/>
    </row>
    <row r="15" spans="1:11" x14ac:dyDescent="0.25">
      <c r="A15" s="332" t="s">
        <v>197</v>
      </c>
      <c r="B15" s="334"/>
      <c r="C15" s="334">
        <v>24.200000762939453</v>
      </c>
      <c r="D15" s="334">
        <v>78.900001525878906</v>
      </c>
      <c r="E15" s="334">
        <v>259</v>
      </c>
      <c r="F15" s="371">
        <v>1139.5</v>
      </c>
      <c r="G15" s="247"/>
      <c r="H15" s="247"/>
      <c r="I15" s="247"/>
      <c r="J15" s="247"/>
      <c r="K15" s="247"/>
    </row>
    <row r="16" spans="1:11" x14ac:dyDescent="0.25">
      <c r="A16" s="332" t="s">
        <v>198</v>
      </c>
      <c r="B16" s="334"/>
      <c r="C16" s="334">
        <v>2.2999999523162842</v>
      </c>
      <c r="D16" s="334">
        <v>7.4000000953674316</v>
      </c>
      <c r="E16" s="334">
        <v>70.400001525878906</v>
      </c>
      <c r="F16" s="371">
        <v>290.10000610351563</v>
      </c>
      <c r="G16" s="247"/>
      <c r="H16" s="247"/>
      <c r="I16" s="247"/>
      <c r="J16" s="247"/>
      <c r="K16" s="247"/>
    </row>
    <row r="17" spans="1:11" x14ac:dyDescent="0.25">
      <c r="A17" s="332" t="s">
        <v>199</v>
      </c>
      <c r="B17" s="334"/>
      <c r="C17" s="334">
        <v>2.0999999046325684</v>
      </c>
      <c r="D17" s="334">
        <v>7.5999999046325684</v>
      </c>
      <c r="E17" s="334">
        <v>78.300003051757813</v>
      </c>
      <c r="F17" s="371">
        <v>315.70001220703125</v>
      </c>
      <c r="G17" s="247"/>
      <c r="H17" s="247"/>
      <c r="I17" s="247"/>
      <c r="J17" s="247"/>
      <c r="K17" s="247"/>
    </row>
    <row r="18" spans="1:11" x14ac:dyDescent="0.25">
      <c r="A18" s="331" t="s">
        <v>200</v>
      </c>
      <c r="B18" s="334"/>
      <c r="C18" s="334">
        <v>43.700000762939453</v>
      </c>
      <c r="D18" s="334">
        <v>108</v>
      </c>
      <c r="E18" s="334">
        <v>209.5</v>
      </c>
      <c r="F18" s="371">
        <v>622.9000244140625</v>
      </c>
      <c r="G18" s="247"/>
      <c r="H18" s="247"/>
      <c r="I18" s="247"/>
      <c r="J18" s="247"/>
      <c r="K18" s="247"/>
    </row>
    <row r="19" spans="1:11" x14ac:dyDescent="0.25">
      <c r="A19" s="332" t="s">
        <v>201</v>
      </c>
      <c r="B19" s="334"/>
      <c r="C19" s="334">
        <v>13.899999618530273</v>
      </c>
      <c r="D19" s="334">
        <v>35.099998474121094</v>
      </c>
      <c r="E19" s="334">
        <v>100.09999847412109</v>
      </c>
      <c r="F19" s="371">
        <v>255.5</v>
      </c>
      <c r="G19" s="247"/>
      <c r="H19" s="247"/>
      <c r="I19" s="247"/>
      <c r="J19" s="247"/>
      <c r="K19" s="247"/>
    </row>
    <row r="20" spans="1:11" x14ac:dyDescent="0.25">
      <c r="A20" s="332" t="s">
        <v>202</v>
      </c>
      <c r="B20" s="334"/>
      <c r="C20" s="334">
        <v>4.4000000953674316</v>
      </c>
      <c r="D20" s="334">
        <v>8.6000003814697266</v>
      </c>
      <c r="E20" s="334">
        <v>13.899999618530273</v>
      </c>
      <c r="F20" s="371">
        <v>30.899999618530273</v>
      </c>
      <c r="G20" s="247"/>
      <c r="H20" s="247"/>
      <c r="I20" s="247"/>
      <c r="J20" s="247"/>
      <c r="K20" s="247"/>
    </row>
    <row r="21" spans="1:11" x14ac:dyDescent="0.25">
      <c r="A21" s="332" t="s">
        <v>203</v>
      </c>
      <c r="B21" s="334"/>
      <c r="C21" s="334">
        <v>0.80000001192092896</v>
      </c>
      <c r="D21" s="334">
        <v>2.5999999046325684</v>
      </c>
      <c r="E21" s="334">
        <v>2.0999999046325684</v>
      </c>
      <c r="F21" s="371">
        <v>15.100000381469727</v>
      </c>
      <c r="G21" s="247"/>
      <c r="H21" s="247"/>
      <c r="I21" s="247"/>
      <c r="J21" s="247"/>
      <c r="K21" s="247"/>
    </row>
    <row r="22" spans="1:11" x14ac:dyDescent="0.25">
      <c r="A22" s="332" t="s">
        <v>204</v>
      </c>
      <c r="B22" s="334"/>
      <c r="C22" s="334">
        <v>2.2999999523162842</v>
      </c>
      <c r="D22" s="334">
        <v>6.8000001907348633</v>
      </c>
      <c r="E22" s="334">
        <v>13.699999809265137</v>
      </c>
      <c r="F22" s="371">
        <v>24</v>
      </c>
      <c r="G22" s="247"/>
      <c r="H22" s="247"/>
      <c r="I22" s="247"/>
      <c r="J22" s="247"/>
      <c r="K22" s="247"/>
    </row>
    <row r="23" spans="1:11" x14ac:dyDescent="0.25">
      <c r="A23" s="332" t="s">
        <v>205</v>
      </c>
      <c r="B23" s="334"/>
      <c r="C23" s="334">
        <v>7.3000001907348633</v>
      </c>
      <c r="D23" s="334">
        <v>19.899999618530273</v>
      </c>
      <c r="E23" s="334">
        <v>31.5</v>
      </c>
      <c r="F23" s="371">
        <v>83.800003051757813</v>
      </c>
      <c r="G23" s="247"/>
      <c r="H23" s="247"/>
      <c r="I23" s="247"/>
      <c r="J23" s="247"/>
      <c r="K23" s="247"/>
    </row>
    <row r="24" spans="1:11" x14ac:dyDescent="0.25">
      <c r="A24" s="332" t="s">
        <v>206</v>
      </c>
      <c r="B24" s="334"/>
      <c r="C24" s="334">
        <v>1.1000000238418579</v>
      </c>
      <c r="D24" s="334">
        <v>0.20000000298023224</v>
      </c>
      <c r="E24" s="334">
        <v>1.7999999523162842</v>
      </c>
      <c r="F24" s="371">
        <v>8.5</v>
      </c>
      <c r="G24" s="247"/>
      <c r="H24" s="247"/>
      <c r="I24" s="247"/>
      <c r="J24" s="247"/>
      <c r="K24" s="247"/>
    </row>
    <row r="25" spans="1:11" x14ac:dyDescent="0.25">
      <c r="A25" s="332" t="s">
        <v>207</v>
      </c>
      <c r="B25" s="334"/>
      <c r="C25" s="334">
        <v>2.2000000476837158</v>
      </c>
      <c r="D25" s="334">
        <v>4.4000000953674316</v>
      </c>
      <c r="E25" s="334">
        <v>10.899999618530273</v>
      </c>
      <c r="F25" s="371">
        <v>47.5</v>
      </c>
      <c r="G25" s="247"/>
      <c r="H25" s="247"/>
      <c r="I25" s="247"/>
      <c r="J25" s="247"/>
      <c r="K25" s="247"/>
    </row>
    <row r="26" spans="1:11" x14ac:dyDescent="0.25">
      <c r="A26" s="332" t="s">
        <v>208</v>
      </c>
      <c r="B26" s="334"/>
      <c r="C26" s="334">
        <v>0.40000000596046448</v>
      </c>
      <c r="D26" s="334">
        <v>4.1999998092651367</v>
      </c>
      <c r="E26" s="334">
        <v>3.5</v>
      </c>
      <c r="F26" s="371">
        <v>24.100000381469727</v>
      </c>
      <c r="G26" s="247"/>
      <c r="H26" s="247"/>
      <c r="I26" s="247"/>
      <c r="J26" s="247"/>
      <c r="K26" s="247"/>
    </row>
    <row r="27" spans="1:11" x14ac:dyDescent="0.25">
      <c r="A27" s="332" t="s">
        <v>209</v>
      </c>
      <c r="B27" s="334"/>
      <c r="C27" s="334">
        <v>0</v>
      </c>
      <c r="D27" s="334">
        <v>0.20000000298023224</v>
      </c>
      <c r="E27" s="334">
        <v>2.5</v>
      </c>
      <c r="F27" s="371">
        <v>15.899999618530273</v>
      </c>
      <c r="G27" s="247"/>
      <c r="H27" s="247"/>
      <c r="I27" s="247"/>
      <c r="J27" s="247"/>
      <c r="K27" s="247"/>
    </row>
    <row r="28" spans="1:11" x14ac:dyDescent="0.25">
      <c r="A28" s="332" t="s">
        <v>162</v>
      </c>
      <c r="B28" s="334"/>
      <c r="C28" s="334">
        <v>1.5</v>
      </c>
      <c r="D28" s="334">
        <v>4.8000001907348633</v>
      </c>
      <c r="E28" s="334">
        <v>4.8000001907348633</v>
      </c>
      <c r="F28" s="371">
        <v>16.200000762939453</v>
      </c>
      <c r="G28" s="247"/>
      <c r="H28" s="247"/>
      <c r="I28" s="247"/>
      <c r="J28" s="247"/>
      <c r="K28" s="247"/>
    </row>
    <row r="29" spans="1:11" x14ac:dyDescent="0.25">
      <c r="A29" s="332" t="s">
        <v>210</v>
      </c>
      <c r="B29" s="334"/>
      <c r="C29" s="334">
        <v>9.8000001907348633</v>
      </c>
      <c r="D29" s="334">
        <v>21.100000381469727</v>
      </c>
      <c r="E29" s="334">
        <v>24.600000381469727</v>
      </c>
      <c r="F29" s="371">
        <v>101.5</v>
      </c>
      <c r="G29" s="247"/>
      <c r="H29" s="247"/>
      <c r="I29" s="247"/>
      <c r="J29" s="247"/>
      <c r="K29" s="247"/>
    </row>
    <row r="30" spans="1:11" x14ac:dyDescent="0.25">
      <c r="A30" s="331" t="s">
        <v>211</v>
      </c>
      <c r="B30" s="334"/>
      <c r="C30" s="334">
        <v>68.400001525878906</v>
      </c>
      <c r="D30" s="334">
        <v>212</v>
      </c>
      <c r="E30" s="334">
        <v>621.9000244140625</v>
      </c>
      <c r="F30" s="371">
        <v>2432.800048828125</v>
      </c>
      <c r="G30" s="247"/>
      <c r="H30" s="247"/>
      <c r="I30" s="247"/>
      <c r="J30" s="247"/>
      <c r="K30" s="247"/>
    </row>
    <row r="31" spans="1:11" x14ac:dyDescent="0.25">
      <c r="A31" s="331" t="s">
        <v>212</v>
      </c>
      <c r="B31" s="334"/>
      <c r="C31" s="334">
        <v>-2.2000000476837158</v>
      </c>
      <c r="D31" s="334">
        <v>6.4000000953674316</v>
      </c>
      <c r="E31" s="334">
        <v>107.09999847412109</v>
      </c>
      <c r="F31" s="371">
        <v>5.1999998092651367</v>
      </c>
      <c r="G31" s="247"/>
      <c r="H31" s="247"/>
      <c r="I31" s="247"/>
      <c r="J31" s="247"/>
      <c r="K31" s="247"/>
    </row>
    <row r="32" spans="1:11" x14ac:dyDescent="0.25">
      <c r="A32" s="247" t="s">
        <v>188</v>
      </c>
      <c r="B32" s="335" t="s">
        <v>188</v>
      </c>
      <c r="C32" s="335" t="s">
        <v>188</v>
      </c>
      <c r="D32" s="335" t="s">
        <v>188</v>
      </c>
      <c r="E32" s="335" t="s">
        <v>188</v>
      </c>
      <c r="F32" s="372" t="s">
        <v>188</v>
      </c>
      <c r="G32" s="247"/>
      <c r="H32" s="247"/>
      <c r="I32" s="247"/>
      <c r="J32" s="247"/>
      <c r="K32" s="247"/>
    </row>
    <row r="33" spans="1:11" ht="13" x14ac:dyDescent="0.3">
      <c r="A33" s="330" t="s">
        <v>213</v>
      </c>
      <c r="B33" s="333"/>
      <c r="C33" s="335" t="s">
        <v>188</v>
      </c>
      <c r="D33" s="335" t="s">
        <v>188</v>
      </c>
      <c r="E33" s="335" t="s">
        <v>188</v>
      </c>
      <c r="F33" s="372" t="s">
        <v>188</v>
      </c>
      <c r="G33" s="247"/>
      <c r="H33" s="247"/>
      <c r="I33" s="247"/>
      <c r="J33" s="247"/>
      <c r="K33" s="247"/>
    </row>
    <row r="34" spans="1:11" x14ac:dyDescent="0.25">
      <c r="A34" s="331" t="s">
        <v>9</v>
      </c>
      <c r="B34" s="334"/>
      <c r="C34" s="334">
        <v>52.599998474121094</v>
      </c>
      <c r="D34" s="334">
        <v>166.69999694824219</v>
      </c>
      <c r="E34" s="334">
        <v>917.9000244140625</v>
      </c>
      <c r="F34" s="371">
        <v>1683.0999755859375</v>
      </c>
      <c r="G34" s="247"/>
      <c r="H34" s="247"/>
      <c r="I34" s="247"/>
      <c r="J34" s="247"/>
      <c r="K34" s="247"/>
    </row>
    <row r="35" spans="1:11" x14ac:dyDescent="0.25">
      <c r="A35" s="332" t="s">
        <v>214</v>
      </c>
      <c r="B35" s="334"/>
      <c r="C35" s="334">
        <v>28.700000762939453</v>
      </c>
      <c r="D35" s="334">
        <v>49.599998474121094</v>
      </c>
      <c r="E35" s="334">
        <v>819.5</v>
      </c>
      <c r="F35" s="371">
        <v>1368.5999755859375</v>
      </c>
      <c r="G35" s="247"/>
      <c r="H35" s="247"/>
      <c r="I35" s="247"/>
      <c r="J35" s="247"/>
      <c r="K35" s="247"/>
    </row>
    <row r="36" spans="1:11" x14ac:dyDescent="0.25">
      <c r="A36" s="336" t="s">
        <v>12</v>
      </c>
      <c r="B36" s="334"/>
      <c r="C36" s="334">
        <v>7.1999998092651367</v>
      </c>
      <c r="D36" s="334">
        <v>13.699999809265137</v>
      </c>
      <c r="E36" s="334">
        <v>134</v>
      </c>
      <c r="F36" s="371">
        <v>423.60000610351563</v>
      </c>
      <c r="G36" s="247"/>
      <c r="H36" s="247"/>
      <c r="I36" s="247"/>
      <c r="J36" s="247"/>
      <c r="K36" s="247"/>
    </row>
    <row r="37" spans="1:11" x14ac:dyDescent="0.25">
      <c r="A37" s="336" t="s">
        <v>199</v>
      </c>
      <c r="B37" s="334"/>
      <c r="C37" s="334">
        <v>2.5</v>
      </c>
      <c r="D37" s="334">
        <v>6</v>
      </c>
      <c r="E37" s="334">
        <v>79.199996948242188</v>
      </c>
      <c r="F37" s="371">
        <v>323.5</v>
      </c>
      <c r="G37" s="247"/>
      <c r="H37" s="247"/>
      <c r="I37" s="247"/>
      <c r="J37" s="247"/>
      <c r="K37" s="247"/>
    </row>
    <row r="38" spans="1:11" x14ac:dyDescent="0.25">
      <c r="A38" s="336" t="s">
        <v>215</v>
      </c>
      <c r="B38" s="334"/>
      <c r="C38" s="334">
        <v>19</v>
      </c>
      <c r="D38" s="334">
        <v>29.899999618530273</v>
      </c>
      <c r="E38" s="334">
        <v>606.29998779296875</v>
      </c>
      <c r="F38" s="371">
        <v>621.5</v>
      </c>
      <c r="G38" s="247"/>
      <c r="H38" s="247"/>
      <c r="I38" s="247"/>
      <c r="J38" s="247"/>
      <c r="K38" s="247"/>
    </row>
    <row r="39" spans="1:11" x14ac:dyDescent="0.25">
      <c r="A39" s="336" t="s">
        <v>279</v>
      </c>
      <c r="B39" s="334"/>
      <c r="C39" s="334">
        <v>23.899999618530273</v>
      </c>
      <c r="D39" s="334">
        <v>114.69999694824219</v>
      </c>
      <c r="E39" s="334">
        <v>73.800003051757813</v>
      </c>
      <c r="F39" s="371">
        <v>222.80000305175781</v>
      </c>
      <c r="G39" s="247"/>
      <c r="H39" s="247"/>
      <c r="I39" s="247"/>
      <c r="J39" s="247"/>
      <c r="K39" s="247"/>
    </row>
    <row r="40" spans="1:11" x14ac:dyDescent="0.25">
      <c r="A40" s="332" t="s">
        <v>280</v>
      </c>
      <c r="B40" s="334"/>
      <c r="C40" s="334">
        <v>0</v>
      </c>
      <c r="D40" s="334">
        <v>2.4000000953674316</v>
      </c>
      <c r="E40" s="334">
        <v>24.600000381469727</v>
      </c>
      <c r="F40" s="371">
        <v>91.699996948242188</v>
      </c>
      <c r="G40" s="247"/>
      <c r="H40" s="247"/>
      <c r="I40" s="247"/>
      <c r="J40" s="247"/>
      <c r="K40" s="247"/>
    </row>
    <row r="41" spans="1:11" x14ac:dyDescent="0.25">
      <c r="A41" s="331" t="s">
        <v>216</v>
      </c>
      <c r="B41" s="334"/>
      <c r="C41" s="334">
        <v>67</v>
      </c>
      <c r="D41" s="334">
        <v>188.69999694824219</v>
      </c>
      <c r="E41" s="334">
        <v>621.9000244140625</v>
      </c>
      <c r="F41" s="371">
        <v>970.5999755859375</v>
      </c>
      <c r="G41" s="247"/>
      <c r="H41" s="247"/>
      <c r="I41" s="247"/>
      <c r="J41" s="247"/>
      <c r="K41" s="247"/>
    </row>
    <row r="42" spans="1:11" x14ac:dyDescent="0.25">
      <c r="A42" s="332" t="s">
        <v>217</v>
      </c>
      <c r="B42" s="334"/>
      <c r="C42" s="334">
        <v>42.5</v>
      </c>
      <c r="D42" s="334">
        <v>80.300003051757813</v>
      </c>
      <c r="E42" s="334">
        <v>469.10000610351563</v>
      </c>
      <c r="F42" s="371">
        <v>639.4000244140625</v>
      </c>
      <c r="G42" s="247"/>
      <c r="H42" s="247"/>
      <c r="I42" s="247"/>
      <c r="J42" s="247"/>
      <c r="K42" s="247"/>
    </row>
    <row r="43" spans="1:11" x14ac:dyDescent="0.25">
      <c r="A43" s="336" t="s">
        <v>218</v>
      </c>
      <c r="B43" s="334"/>
      <c r="C43" s="334">
        <v>0</v>
      </c>
      <c r="D43" s="334">
        <v>18.899999618530273</v>
      </c>
      <c r="E43" s="334">
        <v>1.7999999523162842</v>
      </c>
      <c r="F43" s="371">
        <v>0.40000000596046448</v>
      </c>
      <c r="G43" s="247"/>
      <c r="H43" s="247"/>
      <c r="I43" s="247"/>
      <c r="J43" s="247"/>
      <c r="K43" s="247"/>
    </row>
    <row r="44" spans="1:11" x14ac:dyDescent="0.25">
      <c r="A44" s="336" t="s">
        <v>219</v>
      </c>
      <c r="B44" s="334"/>
      <c r="C44" s="334">
        <v>42.5</v>
      </c>
      <c r="D44" s="334">
        <v>61.299999237060547</v>
      </c>
      <c r="E44" s="334">
        <v>467.20001220703125</v>
      </c>
      <c r="F44" s="371">
        <v>639.0999755859375</v>
      </c>
      <c r="G44" s="247"/>
      <c r="H44" s="247"/>
      <c r="I44" s="247"/>
      <c r="J44" s="247"/>
      <c r="K44" s="247"/>
    </row>
    <row r="45" spans="1:11" x14ac:dyDescent="0.25">
      <c r="A45" s="332" t="s">
        <v>220</v>
      </c>
      <c r="B45" s="334"/>
      <c r="C45" s="334">
        <v>24.5</v>
      </c>
      <c r="D45" s="334">
        <v>108.40000152587891</v>
      </c>
      <c r="E45" s="334">
        <v>152.80000305175781</v>
      </c>
      <c r="F45" s="371">
        <v>331.20001220703125</v>
      </c>
      <c r="G45" s="247"/>
      <c r="H45" s="247"/>
      <c r="I45" s="247"/>
      <c r="J45" s="247"/>
      <c r="K45" s="247"/>
    </row>
    <row r="46" spans="1:11" x14ac:dyDescent="0.25">
      <c r="A46" s="331" t="s">
        <v>221</v>
      </c>
      <c r="B46" s="334"/>
      <c r="C46" s="334">
        <v>-14.5</v>
      </c>
      <c r="D46" s="334">
        <v>-22</v>
      </c>
      <c r="E46" s="334">
        <v>296</v>
      </c>
      <c r="F46" s="371">
        <v>712.5</v>
      </c>
      <c r="G46" s="247"/>
      <c r="H46" s="247"/>
      <c r="I46" s="247"/>
      <c r="J46" s="247"/>
      <c r="K46" s="247"/>
    </row>
    <row r="47" spans="1:11" x14ac:dyDescent="0.25">
      <c r="A47" s="247" t="s">
        <v>188</v>
      </c>
      <c r="B47" s="247" t="s">
        <v>188</v>
      </c>
      <c r="C47" s="247" t="s">
        <v>188</v>
      </c>
      <c r="D47" s="247" t="s">
        <v>188</v>
      </c>
      <c r="E47" s="247" t="s">
        <v>188</v>
      </c>
      <c r="F47" s="370" t="s">
        <v>188</v>
      </c>
      <c r="G47" s="247"/>
      <c r="H47" s="247"/>
      <c r="I47" s="247"/>
      <c r="J47" s="247"/>
      <c r="K47" s="247"/>
    </row>
    <row r="48" spans="1:11" ht="13" x14ac:dyDescent="0.3">
      <c r="A48" s="330" t="s">
        <v>222</v>
      </c>
      <c r="B48" s="333"/>
      <c r="C48" s="247" t="s">
        <v>188</v>
      </c>
      <c r="D48" s="247" t="s">
        <v>188</v>
      </c>
      <c r="E48" s="247" t="s">
        <v>188</v>
      </c>
      <c r="F48" s="370" t="s">
        <v>188</v>
      </c>
      <c r="G48" s="247"/>
      <c r="H48" s="247"/>
      <c r="I48" s="247"/>
      <c r="J48" s="247"/>
      <c r="K48" s="247"/>
    </row>
    <row r="49" spans="1:11" x14ac:dyDescent="0.25">
      <c r="A49" s="331" t="s">
        <v>223</v>
      </c>
      <c r="B49" s="334"/>
      <c r="C49" s="334">
        <v>0.69999998807907104</v>
      </c>
      <c r="D49" s="334">
        <v>0.60000002384185791</v>
      </c>
      <c r="E49" s="334">
        <v>1.7000000476837158</v>
      </c>
      <c r="F49" s="371">
        <v>2.0999999046325684</v>
      </c>
      <c r="G49" s="247"/>
      <c r="H49" s="247"/>
      <c r="I49" s="247"/>
      <c r="J49" s="247"/>
      <c r="K49" s="247"/>
    </row>
    <row r="50" spans="1:11" x14ac:dyDescent="0.25">
      <c r="A50" s="331" t="s">
        <v>224</v>
      </c>
      <c r="B50" s="334"/>
      <c r="C50" s="334">
        <v>-4.5999999046325684</v>
      </c>
      <c r="D50" s="334">
        <v>-8.6000003814697266</v>
      </c>
      <c r="E50" s="334">
        <v>2.0999999046325684</v>
      </c>
      <c r="F50" s="371">
        <v>1.3999999761581421</v>
      </c>
      <c r="G50" s="247"/>
      <c r="H50" s="247"/>
      <c r="I50" s="247"/>
      <c r="J50" s="247"/>
      <c r="K50" s="247"/>
    </row>
    <row r="51" spans="1:11" x14ac:dyDescent="0.25">
      <c r="A51" s="331" t="s">
        <v>225</v>
      </c>
      <c r="B51" s="334"/>
      <c r="C51" s="334">
        <v>-1.1000000238418579</v>
      </c>
      <c r="D51" s="334">
        <v>43.799999237060547</v>
      </c>
      <c r="E51" s="334">
        <v>60.700000762939453</v>
      </c>
      <c r="F51" s="371">
        <v>1.6000000238418579</v>
      </c>
      <c r="G51" s="247"/>
      <c r="H51" s="247"/>
      <c r="I51" s="247"/>
      <c r="J51" s="247"/>
      <c r="K51" s="247"/>
    </row>
    <row r="52" spans="1:11" x14ac:dyDescent="0.25">
      <c r="A52" s="331" t="s">
        <v>226</v>
      </c>
      <c r="B52" s="334"/>
      <c r="C52" s="334">
        <v>1.2999999523162842</v>
      </c>
      <c r="D52" s="334">
        <v>1.1000000238418579</v>
      </c>
      <c r="E52" s="334">
        <v>0.69999998807907104</v>
      </c>
      <c r="F52" s="371">
        <v>0.60000002384185791</v>
      </c>
      <c r="G52" s="247"/>
      <c r="H52" s="247"/>
      <c r="I52" s="247"/>
      <c r="J52" s="247"/>
      <c r="K52" s="247"/>
    </row>
    <row r="53" spans="1:11" x14ac:dyDescent="0.25">
      <c r="A53" s="331" t="s">
        <v>227</v>
      </c>
      <c r="B53" s="334"/>
      <c r="C53" s="334">
        <v>-4.5999999046325684</v>
      </c>
      <c r="D53" s="334">
        <v>-9.8999996185302734</v>
      </c>
      <c r="E53" s="334">
        <v>2.5</v>
      </c>
      <c r="F53" s="371">
        <v>3.4000000953674316</v>
      </c>
      <c r="G53" s="247"/>
      <c r="H53" s="247"/>
      <c r="I53" s="247"/>
      <c r="J53" s="247"/>
      <c r="K53" s="247"/>
    </row>
    <row r="54" spans="1:11" x14ac:dyDescent="0.25">
      <c r="A54" s="331" t="s">
        <v>228</v>
      </c>
      <c r="B54" s="334"/>
      <c r="C54" s="334">
        <v>26</v>
      </c>
      <c r="D54" s="334">
        <v>36.099998474121094</v>
      </c>
      <c r="E54" s="334">
        <v>9.1999998092651367</v>
      </c>
      <c r="F54" s="371">
        <v>7.5</v>
      </c>
      <c r="G54" s="247"/>
      <c r="H54" s="247"/>
      <c r="I54" s="247"/>
      <c r="J54" s="247"/>
      <c r="K54" s="247"/>
    </row>
    <row r="55" spans="1:11" x14ac:dyDescent="0.25">
      <c r="A55" s="331" t="s">
        <v>229</v>
      </c>
      <c r="B55" s="334"/>
      <c r="C55" s="334">
        <v>-293.29998779296875</v>
      </c>
      <c r="D55" s="334">
        <v>-364.70001220703125</v>
      </c>
      <c r="E55" s="334">
        <v>158.5</v>
      </c>
      <c r="F55" s="371">
        <v>89.699996948242188</v>
      </c>
      <c r="G55" s="247"/>
      <c r="H55" s="247"/>
      <c r="I55" s="247"/>
      <c r="J55" s="247"/>
      <c r="K55" s="247"/>
    </row>
    <row r="56" spans="1:11" x14ac:dyDescent="0.25">
      <c r="A56" s="331" t="s">
        <v>230</v>
      </c>
      <c r="B56" s="334"/>
      <c r="C56" s="334">
        <v>15.5</v>
      </c>
      <c r="D56" s="334">
        <v>-29.299999237060547</v>
      </c>
      <c r="E56" s="334">
        <v>36.200000762939453</v>
      </c>
      <c r="F56" s="371">
        <v>0.69999998807907104</v>
      </c>
      <c r="G56" s="247"/>
      <c r="H56" s="247"/>
      <c r="I56" s="247"/>
      <c r="J56" s="247"/>
      <c r="K56" s="247"/>
    </row>
    <row r="57" spans="1:11" x14ac:dyDescent="0.25">
      <c r="A57" s="331" t="s">
        <v>231</v>
      </c>
      <c r="B57" s="334"/>
      <c r="C57" s="334">
        <v>-164.80000305175781</v>
      </c>
      <c r="D57" s="334">
        <v>-521</v>
      </c>
      <c r="E57" s="334">
        <v>24.899999618530273</v>
      </c>
      <c r="F57" s="371">
        <v>31.299999237060547</v>
      </c>
      <c r="G57" s="247"/>
      <c r="H57" s="247"/>
      <c r="I57" s="247"/>
      <c r="J57" s="247"/>
      <c r="K57" s="247"/>
    </row>
    <row r="58" spans="1:11" x14ac:dyDescent="0.25">
      <c r="A58" s="331" t="s">
        <v>232</v>
      </c>
      <c r="B58" s="334"/>
      <c r="C58" s="334">
        <v>62</v>
      </c>
      <c r="D58" s="334">
        <v>44.200000762939453</v>
      </c>
      <c r="E58" s="334">
        <v>37.099998474121094</v>
      </c>
      <c r="F58" s="371">
        <v>25.700000762939453</v>
      </c>
      <c r="G58" s="247"/>
      <c r="H58" s="247"/>
      <c r="I58" s="247"/>
      <c r="J58" s="247"/>
      <c r="K58" s="247"/>
    </row>
    <row r="59" spans="1:11" x14ac:dyDescent="0.25">
      <c r="A59" s="331" t="s">
        <v>233</v>
      </c>
      <c r="B59" s="334"/>
      <c r="C59" s="334">
        <v>-2.2000000476837158</v>
      </c>
      <c r="D59" s="334">
        <v>4</v>
      </c>
      <c r="E59" s="334">
        <v>11.899999618530273</v>
      </c>
      <c r="F59" s="371">
        <v>0.80000001192092896</v>
      </c>
      <c r="G59" s="247"/>
      <c r="H59" s="247"/>
      <c r="I59" s="247"/>
      <c r="J59" s="247"/>
      <c r="K59" s="247"/>
    </row>
    <row r="60" spans="1:11" x14ac:dyDescent="0.25">
      <c r="A60" s="331" t="s">
        <v>234</v>
      </c>
      <c r="B60" s="334"/>
      <c r="C60" s="334">
        <v>39.5</v>
      </c>
      <c r="D60" s="334">
        <v>23</v>
      </c>
      <c r="E60" s="334">
        <v>67.099998474121094</v>
      </c>
      <c r="F60" s="371">
        <v>63.400001525878906</v>
      </c>
      <c r="G60" s="247"/>
      <c r="H60" s="247"/>
      <c r="I60" s="247"/>
      <c r="J60" s="247"/>
      <c r="K60" s="247"/>
    </row>
    <row r="61" spans="1:11" x14ac:dyDescent="0.25">
      <c r="A61" s="247" t="s">
        <v>188</v>
      </c>
      <c r="B61" s="247" t="s">
        <v>188</v>
      </c>
      <c r="C61" s="247" t="s">
        <v>188</v>
      </c>
      <c r="D61" s="247" t="s">
        <v>188</v>
      </c>
      <c r="E61" s="247" t="s">
        <v>188</v>
      </c>
      <c r="F61" s="370" t="s">
        <v>188</v>
      </c>
      <c r="G61" s="247"/>
      <c r="H61" s="247"/>
      <c r="I61" s="247"/>
      <c r="J61" s="247"/>
      <c r="K61" s="247"/>
    </row>
    <row r="62" spans="1:11" ht="13" x14ac:dyDescent="0.3">
      <c r="A62" s="337" t="s">
        <v>235</v>
      </c>
      <c r="B62" s="247"/>
      <c r="C62" s="247"/>
      <c r="D62" s="247"/>
      <c r="E62" s="247"/>
      <c r="F62" s="370"/>
      <c r="G62" s="247"/>
      <c r="H62" s="247"/>
      <c r="I62" s="247"/>
      <c r="J62" s="247"/>
      <c r="K62" s="247"/>
    </row>
    <row r="63" spans="1:11" x14ac:dyDescent="0.25">
      <c r="A63" s="247"/>
      <c r="B63" s="247"/>
      <c r="C63" s="247"/>
      <c r="D63" s="247"/>
      <c r="E63" s="247"/>
      <c r="F63" s="370"/>
      <c r="G63" s="247"/>
      <c r="H63" s="247"/>
      <c r="I63" s="247"/>
      <c r="J63" s="247"/>
      <c r="K63" s="247"/>
    </row>
    <row r="64" spans="1:11" ht="13" x14ac:dyDescent="0.3">
      <c r="A64" s="330" t="s">
        <v>281</v>
      </c>
      <c r="B64" s="338" t="s">
        <v>236</v>
      </c>
      <c r="C64" s="247"/>
      <c r="D64" s="247"/>
      <c r="E64" s="247"/>
      <c r="F64" s="370"/>
      <c r="G64" s="247"/>
      <c r="H64" s="247"/>
      <c r="I64" s="247"/>
      <c r="J64" s="247"/>
      <c r="K64" s="247"/>
    </row>
    <row r="65" spans="1:11" ht="13" x14ac:dyDescent="0.3">
      <c r="A65" s="330" t="s">
        <v>237</v>
      </c>
      <c r="B65" s="338" t="s">
        <v>238</v>
      </c>
      <c r="C65" s="247"/>
      <c r="D65" s="247"/>
      <c r="E65" s="247"/>
      <c r="F65" s="370"/>
      <c r="G65" s="247"/>
      <c r="H65" s="247"/>
      <c r="I65" s="247"/>
      <c r="J65" s="247"/>
      <c r="K65" s="247"/>
    </row>
    <row r="66" spans="1:11" ht="13" x14ac:dyDescent="0.3">
      <c r="A66" s="330" t="s">
        <v>282</v>
      </c>
      <c r="B66" s="338" t="s">
        <v>192</v>
      </c>
      <c r="C66" s="247"/>
      <c r="D66" s="247"/>
      <c r="E66" s="247"/>
      <c r="F66" s="370"/>
      <c r="G66" s="247"/>
      <c r="H66" s="247"/>
      <c r="I66" s="247"/>
      <c r="J66" s="247"/>
      <c r="K66" s="247"/>
    </row>
    <row r="67" spans="1:11" ht="13" x14ac:dyDescent="0.3">
      <c r="A67" s="330" t="s">
        <v>283</v>
      </c>
      <c r="B67" s="338" t="s">
        <v>288</v>
      </c>
      <c r="C67" s="247"/>
      <c r="D67" s="247"/>
      <c r="E67" s="247"/>
      <c r="F67" s="370"/>
      <c r="G67" s="247"/>
      <c r="H67" s="247"/>
      <c r="I67" s="247"/>
      <c r="J67" s="247"/>
      <c r="K67" s="247"/>
    </row>
    <row r="68" spans="1:11" ht="13" x14ac:dyDescent="0.3">
      <c r="A68" s="330" t="s">
        <v>285</v>
      </c>
      <c r="B68" s="338" t="s">
        <v>239</v>
      </c>
      <c r="C68" s="247"/>
      <c r="D68" s="247"/>
      <c r="E68" s="247"/>
      <c r="F68" s="370"/>
      <c r="G68" s="247"/>
      <c r="H68" s="247"/>
      <c r="I68" s="247"/>
      <c r="J68" s="247"/>
      <c r="K68" s="247"/>
    </row>
    <row r="69" spans="1:11" ht="13" x14ac:dyDescent="0.3">
      <c r="A69" s="330" t="s">
        <v>240</v>
      </c>
      <c r="B69" s="338" t="s">
        <v>241</v>
      </c>
      <c r="C69" s="247"/>
      <c r="D69" s="247"/>
      <c r="E69" s="247"/>
      <c r="F69" s="370"/>
      <c r="G69" s="247"/>
      <c r="H69" s="247"/>
      <c r="I69" s="247"/>
      <c r="J69" s="247"/>
      <c r="K69" s="247"/>
    </row>
    <row r="70" spans="1:11" ht="13" x14ac:dyDescent="0.3">
      <c r="A70" s="330" t="s">
        <v>242</v>
      </c>
      <c r="B70" s="338" t="s">
        <v>243</v>
      </c>
      <c r="C70" s="247"/>
      <c r="D70" s="247"/>
      <c r="E70" s="247"/>
      <c r="F70" s="370"/>
      <c r="G70" s="247"/>
      <c r="H70" s="247"/>
      <c r="I70" s="247"/>
      <c r="J70" s="247"/>
      <c r="K70" s="247"/>
    </row>
    <row r="71" spans="1:11" ht="13" x14ac:dyDescent="0.3">
      <c r="A71" s="330" t="s">
        <v>286</v>
      </c>
      <c r="B71" s="338" t="s">
        <v>287</v>
      </c>
      <c r="C71" s="247"/>
      <c r="D71" s="247"/>
      <c r="E71" s="247"/>
      <c r="F71" s="370"/>
      <c r="G71" s="247"/>
      <c r="H71" s="247"/>
      <c r="I71" s="247"/>
      <c r="J71" s="247"/>
      <c r="K71" s="247"/>
    </row>
    <row r="73" spans="1:11" x14ac:dyDescent="0.25">
      <c r="A73" s="473" t="s">
        <v>244</v>
      </c>
      <c r="B73" s="474"/>
      <c r="C73" s="474"/>
      <c r="D73" s="474"/>
    </row>
  </sheetData>
  <customSheetViews>
    <customSheetView guid="{8E4BBABB-7911-44AD-B433-A11CCD58A145}">
      <selection activeCell="F1" sqref="F1:F1048576"/>
      <pageMargins left="0.75" right="0.75" top="1" bottom="1" header="0.5" footer="0.5"/>
      <pageSetup orientation="portrait" horizontalDpi="300" verticalDpi="300"/>
      <headerFooter alignWithMargins="0"/>
    </customSheetView>
    <customSheetView guid="{E44E9ED5-DBF3-4ABE-A992-6E6DDF112BEE}">
      <selection activeCell="A2" sqref="A2"/>
      <pageMargins left="0.75" right="0.75" top="1" bottom="1" header="0.5" footer="0.5"/>
      <pageSetup orientation="portrait" horizontalDpi="300" verticalDpi="300"/>
      <headerFooter alignWithMargins="0"/>
    </customSheetView>
    <customSheetView guid="{2E5B464B-1519-4EC6-9DD0-AF2943BCC3FD}">
      <selection activeCell="A2" sqref="A2"/>
      <pageMargins left="0.75" right="0.75" top="1" bottom="1" header="0.5" footer="0.5"/>
      <pageSetup orientation="portrait" horizontalDpi="300" verticalDpi="300"/>
      <headerFooter alignWithMargins="0"/>
    </customSheetView>
    <customSheetView guid="{084002ED-D923-499E-9556-7269C6898B48}">
      <selection activeCell="A2" sqref="A2"/>
      <pageMargins left="0.75" right="0.75" top="1" bottom="1" header="0.5" footer="0.5"/>
      <pageSetup orientation="portrait" horizontalDpi="300" verticalDpi="300"/>
      <headerFooter alignWithMargins="0"/>
    </customSheetView>
    <customSheetView guid="{4460409A-99F6-4E93-806A-65954041DE6A}">
      <selection activeCell="A2" sqref="A2"/>
      <pageMargins left="0.75" right="0.75" top="1" bottom="1" header="0.5" footer="0.5"/>
      <pageSetup orientation="portrait" horizontalDpi="300" verticalDpi="300"/>
      <headerFooter alignWithMargins="0"/>
    </customSheetView>
    <customSheetView guid="{67187B97-D0EF-4521-978E-E296E792402A}">
      <selection activeCell="F1" sqref="F1:F1048576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2">
    <mergeCell ref="A73:D73"/>
    <mergeCell ref="A1:D1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8" tint="0.39997558519241921"/>
  </sheetPr>
  <dimension ref="A1:AD56"/>
  <sheetViews>
    <sheetView topLeftCell="A2" zoomScaleNormal="100" workbookViewId="0">
      <selection activeCell="B13" sqref="B13"/>
    </sheetView>
  </sheetViews>
  <sheetFormatPr defaultColWidth="9.1796875" defaultRowHeight="12.5" x14ac:dyDescent="0.25"/>
  <cols>
    <col min="1" max="1" width="4" style="42" customWidth="1"/>
    <col min="2" max="2" width="25.81640625" style="42" bestFit="1" customWidth="1"/>
    <col min="3" max="3" width="9.7265625" style="42" bestFit="1" customWidth="1"/>
    <col min="4" max="4" width="15" style="42" bestFit="1" customWidth="1"/>
    <col min="5" max="6" width="14" style="42" bestFit="1" customWidth="1"/>
    <col min="7" max="7" width="9.1796875" style="42"/>
    <col min="8" max="8" width="12.26953125" style="42" bestFit="1" customWidth="1"/>
    <col min="9" max="9" width="9.453125" style="42" customWidth="1"/>
    <col min="10" max="10" width="14.26953125" style="42" customWidth="1"/>
    <col min="11" max="11" width="9.1796875" style="42"/>
    <col min="12" max="12" width="11.26953125" style="42" bestFit="1" customWidth="1"/>
    <col min="13" max="13" width="13.453125" style="42" customWidth="1"/>
    <col min="14" max="14" width="11.26953125" style="42" bestFit="1" customWidth="1"/>
    <col min="15" max="26" width="9.1796875" style="42"/>
    <col min="27" max="27" width="9.1796875" style="93"/>
    <col min="28" max="16384" width="9.1796875" style="42"/>
  </cols>
  <sheetData>
    <row r="1" spans="1:30" ht="15.75" customHeight="1" x14ac:dyDescent="0.35">
      <c r="A1" s="391"/>
      <c r="B1" s="392" t="str">
        <f>I2&amp; " Data"</f>
        <v>2019 Data</v>
      </c>
      <c r="C1" s="392"/>
      <c r="D1" s="392"/>
      <c r="E1" s="392"/>
      <c r="F1" s="392"/>
      <c r="G1" s="392"/>
      <c r="H1" s="392"/>
      <c r="I1" s="392"/>
      <c r="AA1" s="92"/>
    </row>
    <row r="2" spans="1:30" ht="13" x14ac:dyDescent="0.3">
      <c r="A2" s="391"/>
      <c r="B2" s="42" t="str">
        <f>studentname</f>
        <v>SalvoLuke850466</v>
      </c>
      <c r="E2" s="44">
        <f>I2</f>
        <v>2019</v>
      </c>
      <c r="F2" s="45"/>
      <c r="G2" s="255" t="s">
        <v>40</v>
      </c>
      <c r="H2" s="255"/>
      <c r="I2" s="306">
        <f>K2+1</f>
        <v>2019</v>
      </c>
      <c r="J2" s="255"/>
      <c r="K2" s="305">
        <v>2018</v>
      </c>
      <c r="L2" s="253"/>
      <c r="M2" s="306">
        <f>I2+1</f>
        <v>2020</v>
      </c>
      <c r="N2" s="253"/>
      <c r="O2" s="253"/>
      <c r="AA2" s="92"/>
    </row>
    <row r="3" spans="1:30" x14ac:dyDescent="0.25">
      <c r="A3" s="391"/>
      <c r="B3" s="231" t="s">
        <v>5</v>
      </c>
      <c r="C3" s="231"/>
      <c r="D3" s="231"/>
      <c r="E3" s="239">
        <v>980087</v>
      </c>
      <c r="F3" s="339"/>
      <c r="G3" s="253" t="s">
        <v>33</v>
      </c>
      <c r="H3" s="253"/>
      <c r="I3" s="253">
        <v>400000</v>
      </c>
      <c r="J3" s="253" t="s">
        <v>34</v>
      </c>
      <c r="K3" s="253">
        <v>400000</v>
      </c>
      <c r="L3" s="253" t="s">
        <v>34</v>
      </c>
      <c r="M3" s="253">
        <v>400000</v>
      </c>
      <c r="N3" s="253" t="s">
        <v>34</v>
      </c>
      <c r="O3" s="253"/>
      <c r="AA3" s="92" t="s">
        <v>5</v>
      </c>
      <c r="AD3" s="42">
        <v>980087</v>
      </c>
    </row>
    <row r="4" spans="1:30" x14ac:dyDescent="0.25">
      <c r="A4" s="391"/>
      <c r="B4" s="231" t="s">
        <v>12</v>
      </c>
      <c r="C4" s="231"/>
      <c r="D4" s="231"/>
      <c r="E4" s="239">
        <v>459190.44900000002</v>
      </c>
      <c r="F4" s="339"/>
      <c r="G4" s="256"/>
      <c r="H4" s="253"/>
      <c r="I4" s="247"/>
      <c r="J4" s="253"/>
      <c r="K4" s="340"/>
      <c r="L4" s="253"/>
      <c r="M4" s="340"/>
      <c r="N4" s="256"/>
      <c r="O4" s="253"/>
      <c r="AA4" s="92" t="s">
        <v>12</v>
      </c>
      <c r="AD4" s="42">
        <v>459190.44900000002</v>
      </c>
    </row>
    <row r="5" spans="1:30" x14ac:dyDescent="0.25">
      <c r="A5" s="391"/>
      <c r="B5" s="231" t="s">
        <v>25</v>
      </c>
      <c r="C5" s="231"/>
      <c r="D5" s="231"/>
      <c r="E5" s="239">
        <v>38000</v>
      </c>
      <c r="F5" s="339"/>
      <c r="G5" s="256"/>
      <c r="H5" s="253"/>
      <c r="I5" s="340"/>
      <c r="J5" s="253"/>
      <c r="K5" s="253"/>
      <c r="L5" s="253"/>
      <c r="M5" s="253"/>
      <c r="N5" s="253"/>
      <c r="O5" s="253"/>
      <c r="AA5" s="92" t="s">
        <v>25</v>
      </c>
      <c r="AD5" s="42">
        <v>38000</v>
      </c>
    </row>
    <row r="6" spans="1:30" x14ac:dyDescent="0.25">
      <c r="A6" s="391"/>
      <c r="B6" s="231" t="s">
        <v>37</v>
      </c>
      <c r="C6" s="231"/>
      <c r="D6" s="231"/>
      <c r="E6" s="239">
        <v>760000</v>
      </c>
      <c r="F6" s="339"/>
      <c r="G6" s="257" t="s">
        <v>181</v>
      </c>
      <c r="H6" s="254"/>
      <c r="I6" s="257" t="s">
        <v>127</v>
      </c>
      <c r="J6" s="253"/>
      <c r="K6" s="253"/>
      <c r="L6" s="253"/>
      <c r="M6" s="253"/>
      <c r="N6" s="253"/>
      <c r="O6" s="253"/>
      <c r="AA6" s="92" t="s">
        <v>37</v>
      </c>
      <c r="AD6" s="42">
        <v>760000</v>
      </c>
    </row>
    <row r="7" spans="1:30" x14ac:dyDescent="0.25">
      <c r="A7" s="391"/>
      <c r="B7" s="231" t="s">
        <v>4</v>
      </c>
      <c r="C7" s="231"/>
      <c r="D7" s="231"/>
      <c r="E7" s="239">
        <v>138887</v>
      </c>
      <c r="F7" s="339"/>
      <c r="G7" s="254" t="s">
        <v>54</v>
      </c>
      <c r="H7" s="253"/>
      <c r="I7" s="258">
        <v>0.9</v>
      </c>
      <c r="J7" s="253" t="s">
        <v>55</v>
      </c>
      <c r="K7" s="253"/>
      <c r="L7" s="253"/>
      <c r="M7" s="253"/>
      <c r="N7" s="253"/>
      <c r="O7" s="253"/>
      <c r="AA7" s="92" t="s">
        <v>4</v>
      </c>
      <c r="AD7" s="42">
        <v>138887</v>
      </c>
    </row>
    <row r="8" spans="1:30" x14ac:dyDescent="0.25">
      <c r="A8" s="391"/>
      <c r="B8" s="231" t="s">
        <v>7</v>
      </c>
      <c r="C8" s="231"/>
      <c r="D8" s="231"/>
      <c r="E8" s="239">
        <v>100000</v>
      </c>
      <c r="F8" s="341"/>
      <c r="G8" s="256"/>
      <c r="H8" s="253"/>
      <c r="I8" s="258"/>
      <c r="J8" s="325"/>
      <c r="K8" s="326"/>
      <c r="L8" s="253"/>
      <c r="M8" s="253"/>
      <c r="N8" s="253"/>
      <c r="O8" s="253"/>
      <c r="AA8" s="92" t="s">
        <v>7</v>
      </c>
      <c r="AD8" s="42">
        <v>100000</v>
      </c>
    </row>
    <row r="9" spans="1:30" ht="12.75" customHeight="1" x14ac:dyDescent="0.25">
      <c r="A9" s="391"/>
      <c r="B9" s="231" t="s">
        <v>32</v>
      </c>
      <c r="C9" s="231"/>
      <c r="D9" s="231"/>
      <c r="E9" s="239">
        <v>994036</v>
      </c>
      <c r="F9" s="339"/>
      <c r="G9" s="253" t="s">
        <v>47</v>
      </c>
      <c r="H9" s="253">
        <f>K2</f>
        <v>2018</v>
      </c>
      <c r="I9" s="342">
        <v>1.6</v>
      </c>
      <c r="J9" s="253" t="s">
        <v>56</v>
      </c>
      <c r="K9" s="393" t="s">
        <v>108</v>
      </c>
      <c r="L9" s="394"/>
      <c r="M9" s="394"/>
      <c r="N9" s="394"/>
      <c r="O9" s="395"/>
      <c r="AA9" s="92" t="s">
        <v>32</v>
      </c>
      <c r="AD9" s="42">
        <v>994036</v>
      </c>
    </row>
    <row r="10" spans="1:30" x14ac:dyDescent="0.25">
      <c r="A10" s="391"/>
      <c r="B10" s="231" t="s">
        <v>30</v>
      </c>
      <c r="C10" s="231"/>
      <c r="D10" s="231"/>
      <c r="E10" s="239">
        <v>39660</v>
      </c>
      <c r="F10" s="339"/>
      <c r="G10" s="253" t="s">
        <v>47</v>
      </c>
      <c r="H10" s="253">
        <f>I2</f>
        <v>2019</v>
      </c>
      <c r="I10" s="342">
        <v>2.75</v>
      </c>
      <c r="J10" s="253" t="s">
        <v>56</v>
      </c>
      <c r="K10" s="396"/>
      <c r="L10" s="397"/>
      <c r="M10" s="397"/>
      <c r="N10" s="397"/>
      <c r="O10" s="398"/>
      <c r="AA10" s="92" t="s">
        <v>30</v>
      </c>
      <c r="AD10" s="42">
        <v>39660</v>
      </c>
    </row>
    <row r="11" spans="1:30" x14ac:dyDescent="0.25">
      <c r="A11" s="391"/>
      <c r="B11" s="231" t="s">
        <v>27</v>
      </c>
      <c r="C11" s="231"/>
      <c r="D11" s="231"/>
      <c r="E11" s="239">
        <v>63401</v>
      </c>
      <c r="F11" s="339"/>
      <c r="G11" s="256"/>
      <c r="H11" s="253"/>
      <c r="I11" s="340"/>
      <c r="J11" s="253"/>
      <c r="K11" s="253"/>
      <c r="L11" s="253"/>
      <c r="M11" s="253"/>
      <c r="N11" s="253"/>
      <c r="O11" s="253"/>
      <c r="AA11" s="92" t="s">
        <v>27</v>
      </c>
      <c r="AD11" s="42">
        <v>63401</v>
      </c>
    </row>
    <row r="12" spans="1:30" x14ac:dyDescent="0.25">
      <c r="A12" s="391"/>
      <c r="B12" s="299" t="s">
        <v>171</v>
      </c>
      <c r="C12" s="231"/>
      <c r="D12" s="231"/>
      <c r="E12" s="239">
        <v>300000</v>
      </c>
      <c r="F12" s="339"/>
      <c r="G12" s="256" t="str">
        <f>"The directors have decided that no new shares will be issued/sold in "&amp;M2</f>
        <v>The directors have decided that no new shares will be issued/sold in 2020</v>
      </c>
      <c r="H12" s="253"/>
      <c r="I12" s="253"/>
      <c r="J12" s="253"/>
      <c r="K12" s="259"/>
      <c r="L12" s="253"/>
      <c r="M12" s="253"/>
      <c r="N12" s="253"/>
      <c r="O12" s="253"/>
      <c r="AA12" s="92" t="s">
        <v>171</v>
      </c>
      <c r="AD12" s="42">
        <v>300000</v>
      </c>
    </row>
    <row r="13" spans="1:30" x14ac:dyDescent="0.25">
      <c r="A13" s="391"/>
      <c r="B13" s="231" t="s">
        <v>36</v>
      </c>
      <c r="C13" s="231"/>
      <c r="D13" s="231"/>
      <c r="E13" s="239">
        <v>911115</v>
      </c>
      <c r="F13" s="339"/>
      <c r="G13" s="253"/>
      <c r="H13" s="253"/>
      <c r="I13" s="260"/>
      <c r="J13" s="256"/>
      <c r="K13" s="253"/>
      <c r="L13" s="253"/>
      <c r="M13" s="253"/>
      <c r="N13" s="253"/>
      <c r="O13" s="253"/>
      <c r="AA13" s="92" t="s">
        <v>36</v>
      </c>
      <c r="AD13" s="42">
        <v>911115</v>
      </c>
    </row>
    <row r="14" spans="1:30" x14ac:dyDescent="0.25">
      <c r="A14" s="391"/>
      <c r="B14" s="231" t="s">
        <v>39</v>
      </c>
      <c r="C14" s="231"/>
      <c r="D14" s="231"/>
      <c r="E14" s="239">
        <v>2929927</v>
      </c>
      <c r="F14" s="339"/>
      <c r="G14" s="253"/>
      <c r="H14" s="253"/>
      <c r="I14" s="260"/>
      <c r="J14" s="299"/>
      <c r="K14" s="231"/>
      <c r="L14" s="231"/>
      <c r="M14" s="231"/>
      <c r="N14" s="231"/>
      <c r="O14" s="231"/>
      <c r="P14" s="238"/>
      <c r="AA14" s="92" t="s">
        <v>39</v>
      </c>
      <c r="AD14" s="42">
        <v>2929927</v>
      </c>
    </row>
    <row r="15" spans="1:30" x14ac:dyDescent="0.25">
      <c r="A15" s="391"/>
      <c r="B15" s="231" t="s">
        <v>38</v>
      </c>
      <c r="C15" s="231"/>
      <c r="D15" s="231"/>
      <c r="E15" s="239">
        <v>5114790</v>
      </c>
      <c r="F15" s="339"/>
      <c r="G15" s="253"/>
      <c r="H15" s="253"/>
      <c r="I15" s="253"/>
      <c r="J15" s="231"/>
      <c r="K15" s="231"/>
      <c r="L15" s="231"/>
      <c r="M15" s="231"/>
      <c r="N15" s="231"/>
      <c r="O15" s="231"/>
      <c r="P15" s="238"/>
      <c r="AA15" s="92" t="s">
        <v>38</v>
      </c>
      <c r="AD15" s="42">
        <v>5114790</v>
      </c>
    </row>
    <row r="16" spans="1:30" x14ac:dyDescent="0.25">
      <c r="A16" s="391"/>
      <c r="B16" s="231" t="s">
        <v>6</v>
      </c>
      <c r="C16" s="231"/>
      <c r="D16" s="231"/>
      <c r="E16" s="239">
        <v>200000</v>
      </c>
      <c r="F16" s="339"/>
      <c r="G16" s="253" t="s">
        <v>35</v>
      </c>
      <c r="H16" s="253"/>
      <c r="I16" s="260">
        <v>0.4</v>
      </c>
      <c r="J16" s="253" t="s">
        <v>114</v>
      </c>
      <c r="K16" s="261" t="s">
        <v>144</v>
      </c>
      <c r="L16" s="253"/>
      <c r="M16" s="253"/>
      <c r="N16" s="253"/>
      <c r="O16" s="253"/>
      <c r="AA16" s="92" t="s">
        <v>6</v>
      </c>
      <c r="AD16" s="42">
        <v>200000</v>
      </c>
    </row>
    <row r="17" spans="1:30" x14ac:dyDescent="0.25">
      <c r="A17" s="391"/>
      <c r="B17" s="231" t="s">
        <v>13</v>
      </c>
      <c r="C17" s="231"/>
      <c r="D17" s="231"/>
      <c r="E17" s="239">
        <v>42089</v>
      </c>
      <c r="F17" s="339"/>
      <c r="G17" s="256" t="s">
        <v>168</v>
      </c>
      <c r="H17" s="253"/>
      <c r="I17" s="260">
        <v>0.04</v>
      </c>
      <c r="J17" s="264" t="s">
        <v>169</v>
      </c>
      <c r="K17" s="263"/>
      <c r="L17" s="253"/>
      <c r="M17" s="253"/>
      <c r="N17" s="253"/>
      <c r="O17" s="253"/>
      <c r="AA17" s="92" t="s">
        <v>13</v>
      </c>
      <c r="AD17" s="42">
        <v>42089</v>
      </c>
    </row>
    <row r="18" spans="1:30" x14ac:dyDescent="0.25">
      <c r="A18" s="391"/>
      <c r="B18" s="231" t="s">
        <v>57</v>
      </c>
      <c r="C18" s="231"/>
      <c r="D18" s="231"/>
      <c r="E18" s="239">
        <v>3900000</v>
      </c>
      <c r="F18" s="339"/>
      <c r="G18" s="253"/>
      <c r="H18" s="253"/>
      <c r="I18" s="262"/>
      <c r="J18" s="262"/>
      <c r="K18" s="253"/>
      <c r="L18" s="253"/>
      <c r="M18" s="253"/>
      <c r="N18" s="253"/>
      <c r="O18" s="253"/>
      <c r="AA18" s="92" t="s">
        <v>57</v>
      </c>
      <c r="AD18" s="42">
        <v>3900000</v>
      </c>
    </row>
    <row r="19" spans="1:30" s="208" customFormat="1" x14ac:dyDescent="0.25">
      <c r="A19" s="391"/>
      <c r="B19" s="207" t="s">
        <v>160</v>
      </c>
      <c r="C19" s="231"/>
      <c r="D19" s="231"/>
      <c r="E19" s="239">
        <v>670264.91999999993</v>
      </c>
      <c r="F19" s="339"/>
      <c r="G19" s="253"/>
      <c r="H19" s="253"/>
      <c r="I19" s="253"/>
      <c r="J19" s="253"/>
      <c r="K19" s="253"/>
      <c r="L19" s="253"/>
      <c r="M19" s="343"/>
      <c r="N19" s="247"/>
      <c r="O19" s="253"/>
      <c r="AA19" s="214" t="s">
        <v>160</v>
      </c>
      <c r="AD19" s="208">
        <v>670264.91999999993</v>
      </c>
    </row>
    <row r="20" spans="1:30" s="208" customFormat="1" x14ac:dyDescent="0.25">
      <c r="A20" s="391"/>
      <c r="B20" s="207" t="s">
        <v>161</v>
      </c>
      <c r="C20" s="231"/>
      <c r="D20" s="231"/>
      <c r="E20" s="239">
        <v>2876.1</v>
      </c>
      <c r="F20" s="339"/>
      <c r="G20" s="253"/>
      <c r="H20" s="253"/>
      <c r="I20" s="253"/>
      <c r="J20" s="253"/>
      <c r="K20" s="253"/>
      <c r="L20" s="253"/>
      <c r="M20" s="343"/>
      <c r="N20" s="247"/>
      <c r="O20" s="253"/>
      <c r="AA20" s="214" t="s">
        <v>161</v>
      </c>
      <c r="AD20" s="208">
        <v>2876.1</v>
      </c>
    </row>
    <row r="21" spans="1:30" s="208" customFormat="1" x14ac:dyDescent="0.25">
      <c r="A21" s="391"/>
      <c r="B21" s="207" t="s">
        <v>162</v>
      </c>
      <c r="C21" s="231"/>
      <c r="D21" s="231"/>
      <c r="E21" s="239">
        <v>2783.64</v>
      </c>
      <c r="F21" s="339"/>
      <c r="G21" s="253"/>
      <c r="H21" s="253"/>
      <c r="I21" s="253"/>
      <c r="J21" s="253"/>
      <c r="K21" s="253"/>
      <c r="L21" s="253"/>
      <c r="M21" s="343"/>
      <c r="N21" s="247"/>
      <c r="O21" s="253"/>
      <c r="AA21" s="214" t="s">
        <v>162</v>
      </c>
      <c r="AD21" s="208">
        <v>2783.64</v>
      </c>
    </row>
    <row r="22" spans="1:30" s="208" customFormat="1" x14ac:dyDescent="0.25">
      <c r="A22" s="391"/>
      <c r="B22" s="207" t="s">
        <v>163</v>
      </c>
      <c r="C22" s="231"/>
      <c r="D22" s="231"/>
      <c r="E22" s="239">
        <v>20691.36</v>
      </c>
      <c r="F22" s="339"/>
      <c r="G22" s="253"/>
      <c r="H22" s="253"/>
      <c r="I22" s="253"/>
      <c r="J22" s="253"/>
      <c r="K22" s="253"/>
      <c r="L22" s="253"/>
      <c r="M22" s="343"/>
      <c r="N22" s="247"/>
      <c r="O22" s="253"/>
      <c r="AA22" s="214" t="s">
        <v>163</v>
      </c>
      <c r="AD22" s="208">
        <v>20691.36</v>
      </c>
    </row>
    <row r="23" spans="1:30" s="208" customFormat="1" x14ac:dyDescent="0.25">
      <c r="A23" s="391"/>
      <c r="B23" s="204" t="s">
        <v>177</v>
      </c>
      <c r="C23" s="231"/>
      <c r="D23" s="231"/>
      <c r="E23" s="239">
        <v>9581.5500000000011</v>
      </c>
      <c r="F23" s="339"/>
      <c r="G23" s="253"/>
      <c r="H23" s="253"/>
      <c r="I23" s="253"/>
      <c r="J23" s="253"/>
      <c r="K23" s="253"/>
      <c r="L23" s="253"/>
      <c r="M23" s="343"/>
      <c r="N23" s="247"/>
      <c r="O23" s="253"/>
      <c r="AA23" s="214" t="s">
        <v>177</v>
      </c>
      <c r="AD23" s="208">
        <v>9581.5500000000011</v>
      </c>
    </row>
    <row r="24" spans="1:30" s="208" customFormat="1" x14ac:dyDescent="0.25">
      <c r="A24" s="391"/>
      <c r="B24" s="207" t="s">
        <v>165</v>
      </c>
      <c r="C24" s="231"/>
      <c r="D24" s="231"/>
      <c r="E24" s="239">
        <v>26807.34</v>
      </c>
      <c r="F24" s="339"/>
      <c r="G24" s="253"/>
      <c r="H24" s="253"/>
      <c r="I24" s="253"/>
      <c r="J24" s="253"/>
      <c r="K24" s="253"/>
      <c r="L24" s="253"/>
      <c r="M24" s="343"/>
      <c r="N24" s="247"/>
      <c r="O24" s="253"/>
      <c r="AA24" s="214" t="s">
        <v>165</v>
      </c>
      <c r="AD24" s="208">
        <v>26807.34</v>
      </c>
    </row>
    <row r="25" spans="1:30" s="208" customFormat="1" x14ac:dyDescent="0.25">
      <c r="A25" s="391"/>
      <c r="B25" s="204" t="s">
        <v>178</v>
      </c>
      <c r="C25" s="231"/>
      <c r="D25" s="231"/>
      <c r="E25" s="239">
        <v>49698.26</v>
      </c>
      <c r="F25" s="339"/>
      <c r="G25" s="253"/>
      <c r="H25" s="253"/>
      <c r="I25" s="253"/>
      <c r="J25" s="253"/>
      <c r="K25" s="253"/>
      <c r="L25" s="253"/>
      <c r="M25" s="343"/>
      <c r="N25" s="247"/>
      <c r="O25" s="253"/>
      <c r="AA25" s="214" t="s">
        <v>178</v>
      </c>
      <c r="AD25" s="208">
        <v>49698.26</v>
      </c>
    </row>
    <row r="26" spans="1:30" s="208" customFormat="1" x14ac:dyDescent="0.25">
      <c r="A26" s="391"/>
      <c r="B26" s="299" t="s">
        <v>179</v>
      </c>
      <c r="C26" s="231"/>
      <c r="D26" s="231"/>
      <c r="E26" s="239">
        <v>1190500</v>
      </c>
      <c r="F26" s="339"/>
      <c r="G26" s="253"/>
      <c r="H26" s="253"/>
      <c r="I26" s="253"/>
      <c r="J26" s="253"/>
      <c r="K26" s="253"/>
      <c r="L26" s="253"/>
      <c r="M26" s="343"/>
      <c r="N26" s="247"/>
      <c r="O26" s="253"/>
      <c r="AA26" s="214" t="s">
        <v>179</v>
      </c>
      <c r="AD26" s="208">
        <v>1190500</v>
      </c>
    </row>
    <row r="27" spans="1:30" x14ac:dyDescent="0.25">
      <c r="A27" s="391"/>
      <c r="B27" s="299" t="s">
        <v>180</v>
      </c>
      <c r="C27" s="231"/>
      <c r="D27" s="231"/>
      <c r="E27" s="344">
        <v>50000</v>
      </c>
      <c r="F27" s="339"/>
      <c r="G27" s="253"/>
      <c r="H27" s="253"/>
      <c r="I27" s="253"/>
      <c r="J27" s="253"/>
      <c r="K27" s="253"/>
      <c r="L27" s="253"/>
      <c r="M27" s="343"/>
      <c r="N27" s="247"/>
      <c r="O27" s="253"/>
      <c r="AA27" s="92" t="s">
        <v>180</v>
      </c>
      <c r="AD27" s="42">
        <v>50000</v>
      </c>
    </row>
    <row r="28" spans="1:30" x14ac:dyDescent="0.25">
      <c r="A28" s="391"/>
      <c r="B28" s="231"/>
      <c r="C28" s="231"/>
      <c r="D28" s="231"/>
      <c r="E28" s="247"/>
      <c r="F28" s="345"/>
      <c r="G28" s="253"/>
      <c r="H28" s="253"/>
      <c r="I28" s="253"/>
      <c r="J28" s="253"/>
      <c r="K28" s="253"/>
      <c r="L28" s="253"/>
      <c r="M28" s="343"/>
      <c r="N28" s="247"/>
      <c r="O28" s="25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92"/>
    </row>
    <row r="29" spans="1:30" x14ac:dyDescent="0.25">
      <c r="A29" s="391"/>
      <c r="B29" s="231"/>
      <c r="C29" s="231"/>
      <c r="D29" s="231"/>
      <c r="E29" s="247"/>
      <c r="F29" s="345"/>
      <c r="G29" s="253"/>
      <c r="H29" s="253"/>
      <c r="I29" s="253"/>
      <c r="J29" s="253"/>
      <c r="K29" s="253"/>
      <c r="L29" s="253"/>
      <c r="M29" s="343"/>
      <c r="N29" s="247"/>
      <c r="O29" s="25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92"/>
    </row>
    <row r="30" spans="1:30" x14ac:dyDescent="0.25">
      <c r="A30" s="391"/>
      <c r="B30" s="346"/>
      <c r="C30" s="346"/>
      <c r="D30" s="346"/>
      <c r="E30" s="346"/>
      <c r="F30" s="347"/>
      <c r="G30" s="247"/>
      <c r="H30" s="247"/>
      <c r="I30" s="247"/>
      <c r="J30" s="247"/>
      <c r="K30" s="247"/>
      <c r="L30" s="247"/>
      <c r="M30" s="343"/>
      <c r="N30" s="247"/>
      <c r="O30" s="253"/>
      <c r="AA30" s="92"/>
    </row>
    <row r="31" spans="1:30" x14ac:dyDescent="0.25">
      <c r="A31" s="391"/>
      <c r="B31" s="346"/>
      <c r="C31" s="346"/>
      <c r="D31" s="346"/>
      <c r="E31" s="346"/>
      <c r="F31" s="347"/>
      <c r="G31" s="247"/>
      <c r="H31" s="247"/>
      <c r="I31" s="247"/>
      <c r="J31" s="247"/>
      <c r="K31" s="247"/>
      <c r="L31" s="247"/>
      <c r="M31" s="343"/>
      <c r="N31" s="247"/>
      <c r="O31" s="253"/>
      <c r="AA31" s="92"/>
    </row>
    <row r="32" spans="1:30" x14ac:dyDescent="0.25">
      <c r="A32" s="391"/>
      <c r="B32" s="346"/>
      <c r="C32" s="346"/>
      <c r="D32" s="346"/>
      <c r="E32" s="346"/>
      <c r="F32" s="347"/>
      <c r="G32" s="247"/>
      <c r="H32" s="247"/>
      <c r="I32" s="247"/>
      <c r="J32" s="247"/>
      <c r="K32" s="247"/>
      <c r="L32" s="247"/>
      <c r="M32" s="343"/>
      <c r="N32" s="247"/>
      <c r="O32" s="253"/>
      <c r="AA32" s="92"/>
    </row>
    <row r="33" spans="1:30" x14ac:dyDescent="0.25">
      <c r="A33" s="391"/>
      <c r="B33" s="346"/>
      <c r="C33" s="346"/>
      <c r="D33" s="346"/>
      <c r="E33" s="346"/>
      <c r="F33" s="347"/>
      <c r="G33" s="247"/>
      <c r="H33" s="247"/>
      <c r="I33" s="247"/>
      <c r="J33" s="247"/>
      <c r="K33" s="247"/>
      <c r="L33" s="247"/>
      <c r="M33" s="343"/>
      <c r="N33" s="247"/>
      <c r="O33" s="253"/>
    </row>
    <row r="34" spans="1:30" x14ac:dyDescent="0.25">
      <c r="A34" s="391"/>
      <c r="B34" s="346"/>
      <c r="C34" s="346"/>
      <c r="D34" s="346"/>
      <c r="E34" s="346"/>
      <c r="F34" s="347"/>
      <c r="G34" s="247"/>
      <c r="H34" s="247"/>
      <c r="I34" s="247"/>
      <c r="J34" s="247"/>
      <c r="K34" s="247"/>
      <c r="L34" s="247"/>
      <c r="M34" s="343"/>
      <c r="N34" s="247"/>
      <c r="O34" s="253"/>
    </row>
    <row r="35" spans="1:30" x14ac:dyDescent="0.25">
      <c r="A35" s="391"/>
      <c r="B35" s="346"/>
      <c r="C35" s="346"/>
      <c r="D35" s="346"/>
      <c r="E35" s="346"/>
      <c r="F35" s="347"/>
      <c r="G35" s="247"/>
      <c r="H35" s="247"/>
      <c r="I35" s="247"/>
      <c r="J35" s="247"/>
      <c r="K35" s="247"/>
      <c r="L35" s="247"/>
      <c r="M35" s="343"/>
      <c r="N35" s="247"/>
      <c r="O35" s="253"/>
    </row>
    <row r="36" spans="1:30" x14ac:dyDescent="0.25">
      <c r="A36" s="391"/>
      <c r="B36" s="346"/>
      <c r="C36" s="346"/>
      <c r="D36" s="346"/>
      <c r="E36" s="346"/>
      <c r="F36" s="347"/>
      <c r="G36" s="247"/>
      <c r="H36" s="247"/>
      <c r="I36" s="247"/>
      <c r="J36" s="247"/>
      <c r="K36" s="247"/>
      <c r="L36" s="247"/>
      <c r="M36" s="343"/>
      <c r="N36" s="247"/>
      <c r="O36" s="253"/>
    </row>
    <row r="37" spans="1:30" x14ac:dyDescent="0.25">
      <c r="A37" s="391"/>
      <c r="B37" s="346"/>
      <c r="C37" s="346"/>
      <c r="D37" s="346"/>
      <c r="E37" s="348">
        <v>850466</v>
      </c>
      <c r="F37" s="347"/>
      <c r="G37" s="247"/>
      <c r="H37" s="247"/>
      <c r="I37" s="247"/>
      <c r="J37" s="247"/>
      <c r="K37" s="247"/>
      <c r="L37" s="247"/>
      <c r="M37" s="343"/>
      <c r="N37" s="247"/>
      <c r="O37" s="253"/>
      <c r="AD37" s="42">
        <v>850466</v>
      </c>
    </row>
    <row r="38" spans="1:30" x14ac:dyDescent="0.25">
      <c r="A38" s="391"/>
      <c r="B38" s="346"/>
      <c r="C38" s="346"/>
      <c r="D38" s="346">
        <v>2018</v>
      </c>
      <c r="E38" s="349" t="s">
        <v>292</v>
      </c>
      <c r="F38" s="347"/>
      <c r="G38" s="247"/>
      <c r="H38" s="247"/>
      <c r="I38" s="247"/>
      <c r="J38" s="247"/>
      <c r="K38" s="247"/>
      <c r="L38" s="247"/>
      <c r="M38" s="343"/>
      <c r="N38" s="247"/>
      <c r="O38" s="253"/>
      <c r="AC38" s="42">
        <v>2018</v>
      </c>
      <c r="AD38" s="42" t="s">
        <v>292</v>
      </c>
    </row>
    <row r="39" spans="1:30" x14ac:dyDescent="0.25">
      <c r="A39" s="391"/>
      <c r="B39" s="347"/>
      <c r="C39" s="347"/>
      <c r="D39" s="347"/>
      <c r="E39" s="347"/>
      <c r="F39" s="347"/>
      <c r="G39" s="247"/>
      <c r="H39" s="247"/>
      <c r="I39" s="247"/>
      <c r="J39" s="247"/>
      <c r="K39" s="247"/>
      <c r="L39" s="247"/>
      <c r="M39" s="343"/>
      <c r="N39" s="247"/>
      <c r="O39" s="253"/>
    </row>
    <row r="40" spans="1:30" x14ac:dyDescent="0.25">
      <c r="A40" s="391"/>
      <c r="B40" s="237"/>
      <c r="C40" s="238"/>
      <c r="D40" s="238"/>
      <c r="E40" s="238"/>
      <c r="F40" s="241"/>
      <c r="G40" s="238"/>
      <c r="H40" s="238"/>
      <c r="I40" s="238"/>
      <c r="J40" s="238"/>
      <c r="K40" s="238"/>
      <c r="L40" s="238"/>
    </row>
    <row r="41" spans="1:30" x14ac:dyDescent="0.25">
      <c r="A41" s="391"/>
      <c r="B41" s="238"/>
      <c r="C41" s="238"/>
      <c r="D41" s="240"/>
      <c r="E41" s="237"/>
      <c r="F41" s="238"/>
      <c r="G41" s="238"/>
      <c r="H41" s="238"/>
      <c r="I41" s="238"/>
      <c r="J41" s="238"/>
      <c r="K41" s="238"/>
      <c r="L41" s="238"/>
    </row>
    <row r="42" spans="1:30" x14ac:dyDescent="0.25">
      <c r="A42" s="391"/>
      <c r="B42" s="238"/>
      <c r="C42" s="238"/>
      <c r="D42" s="240"/>
      <c r="E42" s="237"/>
      <c r="F42" s="238"/>
      <c r="G42" s="238"/>
      <c r="H42" s="238"/>
      <c r="I42" s="238"/>
      <c r="J42" s="238"/>
      <c r="K42" s="238"/>
      <c r="L42" s="238"/>
    </row>
    <row r="43" spans="1:30" x14ac:dyDescent="0.25">
      <c r="A43" s="391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</row>
    <row r="44" spans="1:30" x14ac:dyDescent="0.25">
      <c r="A44" s="391"/>
      <c r="B44" s="238"/>
      <c r="C44" s="238"/>
      <c r="D44" s="240"/>
      <c r="E44" s="238"/>
      <c r="F44" s="242"/>
      <c r="G44" s="238"/>
      <c r="H44" s="238"/>
      <c r="I44" s="238"/>
      <c r="J44" s="238"/>
      <c r="K44" s="238"/>
      <c r="L44" s="238"/>
    </row>
    <row r="45" spans="1:30" x14ac:dyDescent="0.25">
      <c r="A45" s="391"/>
      <c r="B45" s="243"/>
      <c r="C45" s="238"/>
      <c r="D45" s="244"/>
      <c r="E45" s="244"/>
      <c r="F45" s="245"/>
      <c r="G45" s="238"/>
      <c r="H45" s="238"/>
      <c r="I45" s="238"/>
      <c r="J45" s="238"/>
      <c r="K45" s="238"/>
      <c r="L45" s="238"/>
      <c r="O45" s="177"/>
    </row>
    <row r="46" spans="1:30" x14ac:dyDescent="0.25">
      <c r="A46" s="391"/>
      <c r="B46" s="238"/>
      <c r="C46" s="238"/>
      <c r="D46" s="244"/>
      <c r="E46" s="244"/>
      <c r="F46" s="238"/>
      <c r="G46" s="238"/>
      <c r="H46" s="238"/>
      <c r="I46" s="238"/>
      <c r="J46" s="238"/>
      <c r="K46" s="238"/>
      <c r="L46" s="238"/>
    </row>
    <row r="47" spans="1:30" x14ac:dyDescent="0.25">
      <c r="A47" s="391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</row>
    <row r="48" spans="1:30" x14ac:dyDescent="0.25">
      <c r="A48" s="391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O48" s="177"/>
    </row>
    <row r="49" spans="1:15" x14ac:dyDescent="0.25">
      <c r="A49" s="391"/>
    </row>
    <row r="50" spans="1:15" x14ac:dyDescent="0.25">
      <c r="A50" s="391"/>
    </row>
    <row r="51" spans="1:15" x14ac:dyDescent="0.25">
      <c r="A51" s="391"/>
      <c r="O51" s="177"/>
    </row>
    <row r="52" spans="1:15" x14ac:dyDescent="0.25">
      <c r="A52" s="391"/>
      <c r="O52" s="177"/>
    </row>
    <row r="53" spans="1:15" x14ac:dyDescent="0.25">
      <c r="A53" s="391"/>
      <c r="O53" s="177"/>
    </row>
    <row r="54" spans="1:15" x14ac:dyDescent="0.25">
      <c r="A54" s="391"/>
      <c r="O54" s="177"/>
    </row>
    <row r="55" spans="1:15" x14ac:dyDescent="0.25">
      <c r="A55" s="391"/>
      <c r="O55" s="177"/>
    </row>
    <row r="56" spans="1:15" x14ac:dyDescent="0.25">
      <c r="A56" s="391"/>
      <c r="O56" s="177"/>
    </row>
  </sheetData>
  <customSheetViews>
    <customSheetView guid="{8E4BBABB-7911-44AD-B433-A11CCD58A145}">
      <selection activeCell="B1" sqref="B1:I1"/>
      <pageMargins left="0.75" right="0.75" top="1" bottom="1" header="0.5" footer="0.5"/>
      <pageSetup orientation="portrait" r:id="rId1"/>
      <headerFooter alignWithMargins="0"/>
    </customSheetView>
    <customSheetView guid="{E44E9ED5-DBF3-4ABE-A992-6E6DDF112BEE}">
      <selection activeCell="K3" sqref="K3"/>
      <pageMargins left="0.75" right="0.75" top="1" bottom="1" header="0.5" footer="0.5"/>
      <pageSetup orientation="portrait" r:id="rId2"/>
      <headerFooter alignWithMargins="0"/>
    </customSheetView>
    <customSheetView guid="{2E5B464B-1519-4EC6-9DD0-AF2943BCC3FD}">
      <selection activeCell="E6" sqref="E6"/>
      <pageMargins left="0.75" right="0.75" top="1" bottom="1" header="0.5" footer="0.5"/>
      <pageSetup orientation="portrait" r:id="rId3"/>
      <headerFooter alignWithMargins="0"/>
    </customSheetView>
    <customSheetView guid="{6602064D-459E-4385-A9EF-97330E850F13}">
      <selection activeCell="E21" sqref="E21"/>
      <pageMargins left="0.75" right="0.75" top="1" bottom="1" header="0.5" footer="0.5"/>
      <pageSetup orientation="portrait" r:id="rId4"/>
      <headerFooter alignWithMargins="0"/>
    </customSheetView>
    <customSheetView guid="{084002ED-D923-499E-9556-7269C6898B48}">
      <selection activeCell="B1" sqref="B1:I1"/>
      <pageMargins left="0.75" right="0.75" top="1" bottom="1" header="0.5" footer="0.5"/>
      <pageSetup orientation="portrait" r:id="rId5"/>
      <headerFooter alignWithMargins="0"/>
    </customSheetView>
    <customSheetView guid="{4460409A-99F6-4E93-806A-65954041DE6A}" showPageBreaks="1">
      <selection activeCell="K3" sqref="K3"/>
      <pageMargins left="0.75" right="0.75" top="1" bottom="1" header="0.5" footer="0.5"/>
      <pageSetup orientation="portrait" r:id="rId6"/>
      <headerFooter alignWithMargins="0"/>
    </customSheetView>
    <customSheetView guid="{67187B97-D0EF-4521-978E-E296E792402A}">
      <selection activeCell="B1" sqref="B1:I1"/>
      <pageMargins left="0.75" right="0.75" top="1" bottom="1" header="0.5" footer="0.5"/>
      <pageSetup orientation="portrait" r:id="rId7"/>
      <headerFooter alignWithMargins="0"/>
    </customSheetView>
  </customSheetViews>
  <mergeCells count="3">
    <mergeCell ref="A1:A56"/>
    <mergeCell ref="B1:I1"/>
    <mergeCell ref="K9:O10"/>
  </mergeCells>
  <phoneticPr fontId="5" type="noConversion"/>
  <pageMargins left="0.75" right="0.75" top="1" bottom="1" header="0.5" footer="0.5"/>
  <pageSetup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M56"/>
  <sheetViews>
    <sheetView workbookViewId="0">
      <selection activeCell="C14" sqref="C14"/>
    </sheetView>
  </sheetViews>
  <sheetFormatPr defaultRowHeight="12.5" x14ac:dyDescent="0.25"/>
  <cols>
    <col min="1" max="1" width="5.453125" customWidth="1"/>
    <col min="2" max="2" width="28" customWidth="1"/>
    <col min="6" max="6" width="28.453125" bestFit="1" customWidth="1"/>
  </cols>
  <sheetData>
    <row r="1" spans="1:12" ht="15.5" x14ac:dyDescent="0.35">
      <c r="A1" s="392" t="str">
        <f>Data!M2&amp;" Projected Data"</f>
        <v>2020 Projected Data</v>
      </c>
      <c r="B1" s="392"/>
      <c r="C1" s="392"/>
      <c r="D1" s="392"/>
      <c r="E1" s="392"/>
      <c r="F1" s="392"/>
      <c r="G1" s="392"/>
      <c r="H1" s="392"/>
      <c r="I1" s="202"/>
      <c r="J1" s="202"/>
      <c r="K1" s="202"/>
      <c r="L1" s="202"/>
    </row>
    <row r="2" spans="1:12" x14ac:dyDescent="0.25">
      <c r="A2" s="287"/>
      <c r="B2" s="221" t="s">
        <v>38</v>
      </c>
      <c r="C2" s="227">
        <v>0.12</v>
      </c>
      <c r="D2" s="207" t="s">
        <v>156</v>
      </c>
      <c r="E2" s="202"/>
      <c r="F2" s="310" t="s">
        <v>157</v>
      </c>
      <c r="G2" s="311">
        <f>Data!I2</f>
        <v>2019</v>
      </c>
      <c r="H2" s="311"/>
      <c r="I2" s="311">
        <f>G2+1</f>
        <v>2020</v>
      </c>
      <c r="J2" s="311"/>
      <c r="K2" s="311">
        <f>I2+1</f>
        <v>2021</v>
      </c>
      <c r="L2" s="311"/>
    </row>
    <row r="3" spans="1:12" ht="25" x14ac:dyDescent="0.25">
      <c r="A3" s="287"/>
      <c r="B3" s="221" t="s">
        <v>159</v>
      </c>
      <c r="C3" s="227">
        <v>0.11</v>
      </c>
      <c r="D3" s="204" t="s">
        <v>156</v>
      </c>
      <c r="E3" s="202"/>
      <c r="F3" s="207"/>
      <c r="G3" s="222" t="s">
        <v>2</v>
      </c>
      <c r="H3" s="222" t="s">
        <v>158</v>
      </c>
      <c r="I3" s="222" t="s">
        <v>2</v>
      </c>
      <c r="J3" s="222" t="s">
        <v>158</v>
      </c>
      <c r="K3" s="222" t="s">
        <v>2</v>
      </c>
      <c r="L3" s="222" t="s">
        <v>158</v>
      </c>
    </row>
    <row r="4" spans="1:12" x14ac:dyDescent="0.25">
      <c r="A4" s="287"/>
      <c r="B4" s="207" t="s">
        <v>160</v>
      </c>
      <c r="C4" s="223">
        <v>0.03</v>
      </c>
      <c r="D4" s="207" t="s">
        <v>156</v>
      </c>
      <c r="E4" s="202"/>
      <c r="F4" s="312"/>
      <c r="G4" s="228">
        <v>4499.6499999999996</v>
      </c>
      <c r="H4" s="228">
        <v>1989.21</v>
      </c>
      <c r="I4" s="313">
        <v>4378.51</v>
      </c>
      <c r="J4" s="313">
        <v>2110.3499999999995</v>
      </c>
      <c r="K4" s="314">
        <v>4250.7937878787898</v>
      </c>
      <c r="L4" s="313">
        <v>2238.0662121212099</v>
      </c>
    </row>
    <row r="5" spans="1:12" x14ac:dyDescent="0.25">
      <c r="A5" s="287"/>
      <c r="B5" s="225"/>
      <c r="C5" s="223"/>
      <c r="D5" s="225"/>
      <c r="E5" s="202"/>
      <c r="F5" s="207"/>
      <c r="G5" s="228">
        <v>4489.83</v>
      </c>
      <c r="H5" s="228">
        <v>1999.0299999999997</v>
      </c>
      <c r="I5" s="313">
        <v>4368.09</v>
      </c>
      <c r="J5" s="313">
        <v>2120.7699999999995</v>
      </c>
      <c r="K5" s="315">
        <v>4240.1107808857796</v>
      </c>
      <c r="L5" s="313">
        <v>2248.7492191142201</v>
      </c>
    </row>
    <row r="6" spans="1:12" x14ac:dyDescent="0.25">
      <c r="A6" s="287"/>
      <c r="B6" s="207" t="s">
        <v>161</v>
      </c>
      <c r="C6" s="223">
        <v>2.5000000000000001E-2</v>
      </c>
      <c r="D6" s="207" t="s">
        <v>156</v>
      </c>
      <c r="E6" s="202"/>
      <c r="F6" s="207"/>
      <c r="G6" s="228">
        <v>4479.96</v>
      </c>
      <c r="H6" s="228">
        <v>2008.8999999999996</v>
      </c>
      <c r="I6" s="313">
        <v>4357.6099999999997</v>
      </c>
      <c r="J6" s="313">
        <v>2131.25</v>
      </c>
      <c r="K6" s="316">
        <v>4229.4277738927703</v>
      </c>
      <c r="L6" s="313">
        <v>2259.4322261072298</v>
      </c>
    </row>
    <row r="7" spans="1:12" x14ac:dyDescent="0.25">
      <c r="A7" s="287"/>
      <c r="B7" s="207" t="s">
        <v>162</v>
      </c>
      <c r="C7" s="223">
        <v>0.03</v>
      </c>
      <c r="D7" s="207" t="s">
        <v>156</v>
      </c>
      <c r="E7" s="202"/>
      <c r="F7" s="207"/>
      <c r="G7" s="228">
        <v>4470.04</v>
      </c>
      <c r="H7" s="228">
        <v>2018.8199999999997</v>
      </c>
      <c r="I7" s="313">
        <v>4347.09</v>
      </c>
      <c r="J7" s="313">
        <v>2141.7699999999995</v>
      </c>
      <c r="K7" s="316">
        <v>4218.7447668997702</v>
      </c>
      <c r="L7" s="313">
        <v>2270.1152331002299</v>
      </c>
    </row>
    <row r="8" spans="1:12" x14ac:dyDescent="0.25">
      <c r="A8" s="287"/>
      <c r="B8" s="207" t="s">
        <v>163</v>
      </c>
      <c r="C8" s="223">
        <v>0.06</v>
      </c>
      <c r="D8" s="207" t="s">
        <v>156</v>
      </c>
      <c r="E8" s="202"/>
      <c r="F8" s="207"/>
      <c r="G8" s="228">
        <v>4460.0600000000004</v>
      </c>
      <c r="H8" s="228">
        <v>2028.7999999999993</v>
      </c>
      <c r="I8" s="313">
        <v>4336.51</v>
      </c>
      <c r="J8" s="313">
        <v>2152.3499999999995</v>
      </c>
      <c r="K8" s="316">
        <v>4208.06175990676</v>
      </c>
      <c r="L8" s="313">
        <v>2280.7982400932401</v>
      </c>
    </row>
    <row r="9" spans="1:12" x14ac:dyDescent="0.25">
      <c r="A9" s="287"/>
      <c r="B9" s="207" t="s">
        <v>164</v>
      </c>
      <c r="C9" s="223">
        <v>0.02</v>
      </c>
      <c r="D9" s="207" t="s">
        <v>156</v>
      </c>
      <c r="E9" s="202"/>
      <c r="F9" s="207"/>
      <c r="G9" s="228">
        <v>4450.05</v>
      </c>
      <c r="H9" s="228">
        <v>2038.8099999999995</v>
      </c>
      <c r="I9" s="313">
        <v>4325.88</v>
      </c>
      <c r="J9" s="313">
        <v>2162.9799999999996</v>
      </c>
      <c r="K9" s="317">
        <v>4197.3787529137498</v>
      </c>
      <c r="L9" s="313">
        <v>2291.4812470862498</v>
      </c>
    </row>
    <row r="10" spans="1:12" x14ac:dyDescent="0.25">
      <c r="A10" s="287"/>
      <c r="B10" s="207" t="s">
        <v>165</v>
      </c>
      <c r="C10" s="224">
        <v>4000</v>
      </c>
      <c r="D10" s="207" t="s">
        <v>166</v>
      </c>
      <c r="E10" s="202"/>
      <c r="F10" s="207"/>
      <c r="G10" s="228">
        <v>4439.9799999999996</v>
      </c>
      <c r="H10" s="228">
        <v>2048.88</v>
      </c>
      <c r="I10" s="313">
        <v>4315.2</v>
      </c>
      <c r="J10" s="313">
        <v>2173.66</v>
      </c>
      <c r="K10" s="314">
        <v>4186.6957459207497</v>
      </c>
      <c r="L10" s="313">
        <v>2302.16425407925</v>
      </c>
    </row>
    <row r="11" spans="1:12" x14ac:dyDescent="0.25">
      <c r="A11" s="287"/>
      <c r="B11" s="207" t="s">
        <v>167</v>
      </c>
      <c r="C11" s="223">
        <v>0.02</v>
      </c>
      <c r="D11" s="207" t="s">
        <v>166</v>
      </c>
      <c r="E11" s="202"/>
      <c r="F11" s="207"/>
      <c r="G11" s="228">
        <v>4429.8599999999997</v>
      </c>
      <c r="H11" s="228">
        <v>2059</v>
      </c>
      <c r="I11" s="313">
        <v>4304.46</v>
      </c>
      <c r="J11" s="313">
        <v>2184.3999999999996</v>
      </c>
      <c r="K11" s="317">
        <v>4176.0127389277404</v>
      </c>
      <c r="L11" s="313">
        <v>2312.8472610722602</v>
      </c>
    </row>
    <row r="12" spans="1:12" x14ac:dyDescent="0.25">
      <c r="A12" s="287"/>
      <c r="B12" s="207" t="s">
        <v>100</v>
      </c>
      <c r="C12" s="223">
        <v>0.1</v>
      </c>
      <c r="D12" s="207" t="s">
        <v>156</v>
      </c>
      <c r="E12" s="202"/>
      <c r="F12" s="207"/>
      <c r="G12" s="228">
        <v>4419.6899999999996</v>
      </c>
      <c r="H12" s="228">
        <v>2069.17</v>
      </c>
      <c r="I12" s="313">
        <v>4293.68</v>
      </c>
      <c r="J12" s="313">
        <v>2195.1799999999994</v>
      </c>
      <c r="K12" s="314">
        <v>4165.3297319347303</v>
      </c>
      <c r="L12" s="313">
        <v>2323.5302680652699</v>
      </c>
    </row>
    <row r="13" spans="1:12" x14ac:dyDescent="0.25">
      <c r="A13" s="287"/>
      <c r="B13" s="207" t="s">
        <v>39</v>
      </c>
      <c r="C13" s="229">
        <v>0.1</v>
      </c>
      <c r="D13" s="207" t="s">
        <v>156</v>
      </c>
      <c r="E13" s="202"/>
      <c r="F13" s="207"/>
      <c r="G13" s="228">
        <v>4409.47</v>
      </c>
      <c r="H13" s="228">
        <v>2079.3899999999994</v>
      </c>
      <c r="I13" s="313">
        <v>4282.84</v>
      </c>
      <c r="J13" s="313">
        <v>2206.0199999999995</v>
      </c>
      <c r="K13" s="314">
        <v>4154.6467249417201</v>
      </c>
      <c r="L13" s="313">
        <v>2334.21327505828</v>
      </c>
    </row>
    <row r="14" spans="1:12" ht="12.75" customHeight="1" x14ac:dyDescent="0.25">
      <c r="A14" s="287"/>
      <c r="B14" s="225" t="s">
        <v>140</v>
      </c>
      <c r="C14" s="224">
        <v>20000</v>
      </c>
      <c r="D14" s="225" t="s">
        <v>156</v>
      </c>
      <c r="E14" s="202"/>
      <c r="F14" s="207"/>
      <c r="G14" s="228">
        <v>4399.2</v>
      </c>
      <c r="H14" s="228">
        <v>2089.66</v>
      </c>
      <c r="I14" s="313">
        <v>4271.9399999999996</v>
      </c>
      <c r="J14" s="313">
        <v>2216.92</v>
      </c>
      <c r="K14" s="314">
        <v>4143.9637179487199</v>
      </c>
      <c r="L14" s="313">
        <v>2344.8962820512802</v>
      </c>
    </row>
    <row r="15" spans="1:12" ht="12.75" customHeight="1" x14ac:dyDescent="0.25">
      <c r="A15" s="287"/>
      <c r="B15" s="230" t="s">
        <v>168</v>
      </c>
      <c r="C15" s="236">
        <v>0.04</v>
      </c>
      <c r="D15" s="225" t="s">
        <v>169</v>
      </c>
      <c r="E15" s="202"/>
      <c r="F15" s="207"/>
      <c r="G15" s="233">
        <v>4388.88</v>
      </c>
      <c r="H15" s="233">
        <v>2099.9799999999996</v>
      </c>
      <c r="I15" s="318">
        <v>4260.99</v>
      </c>
      <c r="J15" s="318">
        <v>2227.87</v>
      </c>
      <c r="K15" s="319">
        <v>4133.2807109557098</v>
      </c>
      <c r="L15" s="318">
        <v>2355.5792890442899</v>
      </c>
    </row>
    <row r="16" spans="1:12" ht="12.75" customHeight="1" x14ac:dyDescent="0.25">
      <c r="A16" s="287"/>
      <c r="B16" s="230" t="s">
        <v>170</v>
      </c>
      <c r="C16" s="235">
        <v>30000</v>
      </c>
      <c r="D16" s="207" t="s">
        <v>273</v>
      </c>
      <c r="E16" s="202"/>
      <c r="F16" s="207"/>
      <c r="G16" s="232">
        <f t="shared" ref="G16:I16" si="0">SUM(G4:G15)</f>
        <v>53336.67</v>
      </c>
      <c r="H16" s="232">
        <f t="shared" si="0"/>
        <v>24529.649999999994</v>
      </c>
      <c r="I16" s="232">
        <f t="shared" si="0"/>
        <v>51842.799999999996</v>
      </c>
      <c r="J16" s="232">
        <f>SUM(J4:J15)</f>
        <v>26023.52</v>
      </c>
      <c r="K16" s="232">
        <f t="shared" ref="K16:L16" si="1">SUM(K4:K15)</f>
        <v>50304.44699300699</v>
      </c>
      <c r="L16" s="232">
        <f t="shared" si="1"/>
        <v>27561.873006993006</v>
      </c>
    </row>
    <row r="17" spans="1:13" ht="12.75" customHeight="1" x14ac:dyDescent="0.3">
      <c r="A17" s="287"/>
      <c r="B17" s="230"/>
      <c r="C17" s="231"/>
      <c r="D17" s="202"/>
      <c r="E17" s="202"/>
      <c r="F17" s="204"/>
      <c r="G17" s="202"/>
      <c r="H17" s="202"/>
      <c r="I17" s="202"/>
      <c r="J17" s="202"/>
      <c r="K17" s="202"/>
      <c r="L17" s="226"/>
      <c r="M17" s="202"/>
    </row>
    <row r="18" spans="1:13" x14ac:dyDescent="0.25">
      <c r="A18" s="287"/>
      <c r="B18" s="204" t="s">
        <v>4</v>
      </c>
      <c r="C18" s="204" t="s">
        <v>267</v>
      </c>
      <c r="D18" s="202"/>
      <c r="E18" s="202"/>
      <c r="F18" s="202"/>
      <c r="G18" s="202"/>
      <c r="H18" s="202"/>
      <c r="I18" s="202"/>
      <c r="J18" s="202"/>
      <c r="K18" s="202"/>
      <c r="L18" s="204"/>
      <c r="M18" s="202"/>
    </row>
    <row r="19" spans="1:13" ht="13" x14ac:dyDescent="0.3">
      <c r="A19" s="287"/>
      <c r="B19" s="204" t="s">
        <v>171</v>
      </c>
      <c r="C19" s="204" t="str">
        <f>"Same as " &amp; Data!$I$2</f>
        <v>Same as 2019</v>
      </c>
      <c r="D19" s="202"/>
      <c r="E19" s="202"/>
      <c r="F19" s="202"/>
      <c r="G19" s="202"/>
      <c r="H19" s="202"/>
      <c r="I19" s="202"/>
      <c r="J19" s="202"/>
      <c r="K19" s="202"/>
      <c r="L19" s="226"/>
      <c r="M19" s="202"/>
    </row>
    <row r="20" spans="1:13" x14ac:dyDescent="0.25">
      <c r="A20" s="287"/>
      <c r="B20" s="204" t="s">
        <v>12</v>
      </c>
      <c r="C20" s="234">
        <v>0.12</v>
      </c>
      <c r="D20" s="206" t="s">
        <v>156</v>
      </c>
      <c r="E20" s="202"/>
      <c r="F20" s="204"/>
      <c r="G20" s="202"/>
      <c r="H20" s="202"/>
      <c r="I20" s="202"/>
      <c r="J20" s="202"/>
      <c r="K20" s="202"/>
      <c r="L20" s="204"/>
      <c r="M20" s="202"/>
    </row>
    <row r="21" spans="1:13" x14ac:dyDescent="0.25">
      <c r="A21" s="287"/>
      <c r="B21" s="204" t="s">
        <v>32</v>
      </c>
      <c r="C21" s="204">
        <v>950000</v>
      </c>
      <c r="D21" s="202"/>
      <c r="E21" s="202"/>
      <c r="F21" s="204"/>
      <c r="G21" s="202"/>
      <c r="H21" s="202"/>
      <c r="I21" s="202"/>
      <c r="J21" s="202"/>
      <c r="K21" s="202"/>
      <c r="L21" s="204"/>
      <c r="M21" s="202"/>
    </row>
    <row r="22" spans="1:13" x14ac:dyDescent="0.25">
      <c r="A22" s="287"/>
      <c r="B22" s="204" t="s">
        <v>13</v>
      </c>
      <c r="C22" s="204" t="str">
        <f>"Same as " &amp; Data!$I$2</f>
        <v>Same as 2019</v>
      </c>
      <c r="D22" s="202"/>
      <c r="E22" s="202"/>
      <c r="F22" s="204"/>
      <c r="G22" s="202"/>
      <c r="H22" s="202"/>
      <c r="I22" s="202"/>
      <c r="J22" s="202"/>
      <c r="K22" s="202"/>
      <c r="L22" s="204"/>
      <c r="M22" s="202"/>
    </row>
    <row r="23" spans="1:13" ht="13" x14ac:dyDescent="0.3">
      <c r="A23" s="287"/>
      <c r="B23" s="204" t="s">
        <v>5</v>
      </c>
      <c r="C23" s="204">
        <v>914000</v>
      </c>
      <c r="D23" s="202"/>
      <c r="E23" s="202"/>
      <c r="F23" s="204"/>
      <c r="G23" s="202"/>
      <c r="H23" s="202"/>
      <c r="I23" s="202"/>
      <c r="J23" s="202"/>
      <c r="K23" s="202"/>
      <c r="L23" s="226"/>
      <c r="M23" s="202"/>
    </row>
    <row r="24" spans="1:13" x14ac:dyDescent="0.25">
      <c r="A24" s="287"/>
      <c r="B24" s="204" t="s">
        <v>6</v>
      </c>
      <c r="C24" s="204" t="str">
        <f>"Same as " &amp; Data!$I$2</f>
        <v>Same as 2019</v>
      </c>
      <c r="D24" s="202"/>
      <c r="E24" s="202"/>
      <c r="F24" s="204"/>
      <c r="G24" s="202"/>
      <c r="H24" s="202"/>
      <c r="I24" s="202"/>
      <c r="J24" s="202"/>
      <c r="K24" s="202"/>
      <c r="L24" s="204"/>
      <c r="M24" s="202"/>
    </row>
    <row r="25" spans="1:13" x14ac:dyDescent="0.25">
      <c r="A25" s="287"/>
      <c r="B25" s="204" t="s">
        <v>172</v>
      </c>
      <c r="C25" s="234">
        <f>Data!I16</f>
        <v>0.4</v>
      </c>
      <c r="D25" s="202"/>
      <c r="E25" s="202"/>
      <c r="F25" s="209"/>
      <c r="G25" s="209"/>
      <c r="H25" s="209"/>
      <c r="I25" s="209"/>
      <c r="J25" s="209"/>
      <c r="K25" s="209"/>
      <c r="L25" s="204"/>
      <c r="M25" s="202"/>
    </row>
    <row r="26" spans="1:13" x14ac:dyDescent="0.25">
      <c r="A26" s="287"/>
      <c r="B26" s="202"/>
      <c r="C26" s="202"/>
      <c r="D26" s="202"/>
      <c r="E26" s="202"/>
      <c r="F26" s="202"/>
      <c r="G26" s="202"/>
      <c r="H26" s="202"/>
      <c r="I26" s="202"/>
      <c r="J26" s="202"/>
      <c r="K26" s="209"/>
      <c r="L26" s="204"/>
      <c r="M26" s="202"/>
    </row>
    <row r="27" spans="1:13" x14ac:dyDescent="0.25">
      <c r="A27" s="287"/>
      <c r="B27" s="209" t="s">
        <v>268</v>
      </c>
      <c r="C27" s="216">
        <v>0.08</v>
      </c>
      <c r="D27" s="215" t="s">
        <v>121</v>
      </c>
      <c r="E27" s="202"/>
      <c r="F27" s="202"/>
      <c r="G27" s="202"/>
      <c r="H27" s="202"/>
      <c r="I27" s="202"/>
      <c r="J27" s="202"/>
      <c r="K27" s="202"/>
      <c r="L27" s="204"/>
      <c r="M27" s="202"/>
    </row>
    <row r="28" spans="1:13" x14ac:dyDescent="0.25">
      <c r="A28" s="287"/>
      <c r="B28" s="209"/>
      <c r="C28" s="217" t="s">
        <v>113</v>
      </c>
      <c r="D28" s="218"/>
      <c r="E28" s="218"/>
      <c r="F28" s="218"/>
      <c r="G28" s="219"/>
      <c r="H28" s="202"/>
      <c r="I28" s="202"/>
      <c r="J28" s="202"/>
      <c r="K28" s="202"/>
      <c r="L28" s="204"/>
      <c r="M28" s="202"/>
    </row>
    <row r="29" spans="1:13" x14ac:dyDescent="0.25">
      <c r="A29" s="287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4"/>
      <c r="M29" s="202"/>
    </row>
    <row r="30" spans="1:13" ht="13" x14ac:dyDescent="0.3">
      <c r="A30" s="287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26"/>
      <c r="M30" s="202"/>
    </row>
    <row r="31" spans="1:13" x14ac:dyDescent="0.25">
      <c r="A31" s="287"/>
      <c r="B31" s="202"/>
      <c r="C31" s="202"/>
      <c r="D31" s="202"/>
      <c r="E31" s="229"/>
      <c r="F31" s="202"/>
      <c r="G31" s="202"/>
      <c r="H31" s="202"/>
      <c r="I31" s="210"/>
      <c r="J31" s="202"/>
      <c r="K31" s="202"/>
      <c r="L31" s="202"/>
      <c r="M31" s="202"/>
    </row>
    <row r="32" spans="1:13" x14ac:dyDescent="0.25">
      <c r="A32" s="287"/>
      <c r="B32" s="204" t="str">
        <f>"All increases effective Jan 1 " &amp; Data!M2</f>
        <v>All increases effective Jan 1 2020</v>
      </c>
      <c r="C32" s="202"/>
      <c r="D32" s="202"/>
      <c r="E32" s="202"/>
      <c r="F32" s="202"/>
      <c r="G32" s="202"/>
      <c r="H32" s="202"/>
      <c r="I32" s="210"/>
      <c r="J32" s="202"/>
      <c r="K32" s="202"/>
      <c r="L32" s="202"/>
      <c r="M32" s="202"/>
    </row>
    <row r="33" spans="1:13" x14ac:dyDescent="0.25">
      <c r="A33" s="287"/>
      <c r="B33" s="204" t="s">
        <v>173</v>
      </c>
      <c r="C33" s="202"/>
      <c r="D33" s="202"/>
      <c r="E33" s="202"/>
      <c r="F33" s="202"/>
      <c r="G33" s="202"/>
      <c r="H33" s="202"/>
      <c r="I33" s="210"/>
      <c r="J33" s="202"/>
      <c r="K33" s="202"/>
      <c r="L33" s="202"/>
      <c r="M33" s="202"/>
    </row>
    <row r="34" spans="1:13" x14ac:dyDescent="0.25">
      <c r="A34" s="287"/>
      <c r="B34" s="212" t="s">
        <v>143</v>
      </c>
      <c r="C34" s="211"/>
      <c r="D34" s="202"/>
      <c r="E34" s="202"/>
      <c r="F34" s="202"/>
      <c r="G34" s="202"/>
      <c r="H34" s="202"/>
      <c r="I34" s="202"/>
      <c r="J34" s="202"/>
      <c r="K34" s="202"/>
      <c r="L34" s="202"/>
      <c r="M34" s="202"/>
    </row>
    <row r="35" spans="1:13" x14ac:dyDescent="0.25">
      <c r="A35" s="287"/>
      <c r="B35" s="213" t="s">
        <v>148</v>
      </c>
      <c r="C35" s="203"/>
      <c r="D35" s="203"/>
      <c r="E35" s="202"/>
      <c r="F35" s="202"/>
      <c r="G35" s="202"/>
      <c r="H35" s="202"/>
      <c r="I35" s="202"/>
      <c r="J35" s="202"/>
      <c r="K35" s="202"/>
      <c r="L35" s="202"/>
      <c r="M35" s="202"/>
    </row>
    <row r="36" spans="1:13" x14ac:dyDescent="0.25">
      <c r="A36" s="287"/>
      <c r="B36" s="206" t="s">
        <v>174</v>
      </c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</row>
    <row r="37" spans="1:13" x14ac:dyDescent="0.25">
      <c r="A37" s="287"/>
      <c r="B37" s="206" t="s">
        <v>175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</row>
    <row r="38" spans="1:13" x14ac:dyDescent="0.25">
      <c r="A38" s="287"/>
      <c r="B38" s="206" t="s">
        <v>289</v>
      </c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</row>
    <row r="39" spans="1:13" x14ac:dyDescent="0.25">
      <c r="A39" s="287"/>
      <c r="B39" s="220" t="s">
        <v>269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</row>
    <row r="40" spans="1:13" x14ac:dyDescent="0.25">
      <c r="A40" s="287"/>
      <c r="B40" s="202" t="s">
        <v>61</v>
      </c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</row>
    <row r="41" spans="1:13" x14ac:dyDescent="0.25">
      <c r="A41" s="287"/>
      <c r="B41" s="206" t="s">
        <v>270</v>
      </c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</row>
    <row r="42" spans="1:13" x14ac:dyDescent="0.25">
      <c r="A42" s="287"/>
      <c r="B42" s="205" t="s">
        <v>176</v>
      </c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2"/>
    </row>
    <row r="43" spans="1:13" x14ac:dyDescent="0.25">
      <c r="A43" s="287"/>
      <c r="B43" s="399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</row>
    <row r="44" spans="1:13" x14ac:dyDescent="0.25">
      <c r="A44" s="287"/>
      <c r="B44" s="399"/>
      <c r="C44" s="399"/>
      <c r="D44" s="399"/>
      <c r="E44" s="399"/>
      <c r="F44" s="399"/>
      <c r="G44" s="399"/>
      <c r="H44" s="399"/>
      <c r="I44" s="399"/>
      <c r="J44" s="399"/>
      <c r="K44" s="399"/>
      <c r="L44" s="399"/>
      <c r="M44" s="399"/>
    </row>
    <row r="45" spans="1:13" x14ac:dyDescent="0.25">
      <c r="A45" s="287"/>
    </row>
    <row r="46" spans="1:13" x14ac:dyDescent="0.25">
      <c r="A46" s="287"/>
    </row>
    <row r="47" spans="1:13" x14ac:dyDescent="0.25">
      <c r="A47" s="287"/>
    </row>
    <row r="48" spans="1:13" x14ac:dyDescent="0.25">
      <c r="A48" s="287"/>
    </row>
    <row r="49" spans="1:1" x14ac:dyDescent="0.25">
      <c r="A49" s="287"/>
    </row>
    <row r="50" spans="1:1" x14ac:dyDescent="0.25">
      <c r="A50" s="287"/>
    </row>
    <row r="51" spans="1:1" x14ac:dyDescent="0.25">
      <c r="A51" s="287"/>
    </row>
    <row r="52" spans="1:1" x14ac:dyDescent="0.25">
      <c r="A52" s="287"/>
    </row>
    <row r="53" spans="1:1" x14ac:dyDescent="0.25">
      <c r="A53" s="287"/>
    </row>
    <row r="54" spans="1:1" x14ac:dyDescent="0.25">
      <c r="A54" s="287"/>
    </row>
    <row r="55" spans="1:1" x14ac:dyDescent="0.25">
      <c r="A55" s="287"/>
    </row>
    <row r="56" spans="1:1" x14ac:dyDescent="0.25">
      <c r="A56" s="287"/>
    </row>
  </sheetData>
  <customSheetViews>
    <customSheetView guid="{8E4BBABB-7911-44AD-B433-A11CCD58A145}">
      <selection activeCell="C14" sqref="C14"/>
      <pageMargins left="0.7" right="0.7" top="0.75" bottom="0.75" header="0.3" footer="0.3"/>
      <pageSetup orientation="portrait" horizontalDpi="0" verticalDpi="0" r:id="rId1"/>
    </customSheetView>
    <customSheetView guid="{E44E9ED5-DBF3-4ABE-A992-6E6DDF112BEE}">
      <selection activeCell="F3" sqref="F3"/>
      <pageMargins left="0.7" right="0.7" top="0.75" bottom="0.75" header="0.3" footer="0.3"/>
      <pageSetup orientation="portrait" horizontalDpi="0" verticalDpi="0" r:id="rId2"/>
    </customSheetView>
    <customSheetView guid="{2E5B464B-1519-4EC6-9DD0-AF2943BCC3FD}">
      <selection activeCell="B2" sqref="B2"/>
      <pageMargins left="0.7" right="0.7" top="0.75" bottom="0.75" header="0.3" footer="0.3"/>
      <pageSetup orientation="portrait" horizontalDpi="0" verticalDpi="0" r:id="rId3"/>
    </customSheetView>
    <customSheetView guid="{084002ED-D923-499E-9556-7269C6898B48}">
      <selection sqref="A1:H1"/>
      <pageMargins left="0.7" right="0.7" top="0.75" bottom="0.75" header="0.3" footer="0.3"/>
      <pageSetup orientation="portrait" horizontalDpi="0" verticalDpi="0" r:id="rId4"/>
    </customSheetView>
    <customSheetView guid="{4460409A-99F6-4E93-806A-65954041DE6A}" showPageBreaks="1" topLeftCell="A10">
      <selection activeCell="B41" sqref="B41"/>
      <pageMargins left="0.7" right="0.7" top="0.75" bottom="0.75" header="0.3" footer="0.3"/>
      <pageSetup orientation="portrait" r:id="rId5"/>
    </customSheetView>
    <customSheetView guid="{67187B97-D0EF-4521-978E-E296E792402A}">
      <selection activeCell="C14" sqref="C14"/>
      <pageMargins left="0.7" right="0.7" top="0.75" bottom="0.75" header="0.3" footer="0.3"/>
      <pageSetup orientation="portrait" horizontalDpi="0" verticalDpi="0" r:id="rId6"/>
    </customSheetView>
  </customSheetViews>
  <mergeCells count="2">
    <mergeCell ref="A1:H1"/>
    <mergeCell ref="B43:M44"/>
  </mergeCells>
  <pageMargins left="0.7" right="0.7" top="0.75" bottom="0.75" header="0.3" footer="0.3"/>
  <pageSetup orientation="portrait" horizontalDpi="0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0" tint="-0.249977111117893"/>
  </sheetPr>
  <dimension ref="A1:L58"/>
  <sheetViews>
    <sheetView tabSelected="1" topLeftCell="B14" zoomScaleNormal="100" workbookViewId="0">
      <selection activeCell="D33" sqref="D33"/>
    </sheetView>
  </sheetViews>
  <sheetFormatPr defaultColWidth="12.26953125" defaultRowHeight="15.5" x14ac:dyDescent="0.35"/>
  <cols>
    <col min="1" max="1" width="4.54296875" style="95" customWidth="1"/>
    <col min="2" max="2" width="31.54296875" style="98" customWidth="1"/>
    <col min="3" max="3" width="2.1796875" style="95" customWidth="1"/>
    <col min="4" max="4" width="12.81640625" style="95" customWidth="1"/>
    <col min="5" max="5" width="5.54296875" style="95" customWidth="1"/>
    <col min="6" max="6" width="12.81640625" style="95" customWidth="1"/>
    <col min="7" max="7" width="5.7265625" style="104" customWidth="1"/>
    <col min="8" max="8" width="14.26953125" style="95" bestFit="1" customWidth="1"/>
    <col min="9" max="9" width="5.1796875" style="95" customWidth="1"/>
    <col min="10" max="16384" width="12.26953125" style="95"/>
  </cols>
  <sheetData>
    <row r="1" spans="1:12" x14ac:dyDescent="0.35">
      <c r="A1" s="400">
        <f>(stud1+stud4+stud10+G25)/sn</f>
        <v>4</v>
      </c>
      <c r="B1" s="94">
        <f>sn</f>
        <v>850466</v>
      </c>
      <c r="D1" s="401" t="s">
        <v>77</v>
      </c>
      <c r="E1" s="402"/>
      <c r="F1" s="402"/>
      <c r="G1" s="402"/>
      <c r="H1" s="403"/>
      <c r="I1" s="96"/>
      <c r="J1" s="96"/>
      <c r="K1" s="97"/>
    </row>
    <row r="2" spans="1:12" x14ac:dyDescent="0.35">
      <c r="A2" s="400"/>
      <c r="B2" s="178"/>
      <c r="D2" s="404" t="s">
        <v>123</v>
      </c>
      <c r="E2" s="405"/>
      <c r="F2" s="406"/>
      <c r="G2" s="406"/>
      <c r="H2" s="407"/>
    </row>
    <row r="3" spans="1:12" x14ac:dyDescent="0.35">
      <c r="A3" s="400"/>
      <c r="B3" s="11"/>
      <c r="C3" s="6"/>
      <c r="D3" s="18">
        <f>Data!I2</f>
        <v>2019</v>
      </c>
      <c r="E3" s="350"/>
      <c r="F3" s="270">
        <f>Data!K2</f>
        <v>2018</v>
      </c>
      <c r="G3" s="28"/>
      <c r="H3" s="30">
        <f>Data!M2</f>
        <v>2020</v>
      </c>
    </row>
    <row r="4" spans="1:12" x14ac:dyDescent="0.35">
      <c r="A4" s="400"/>
      <c r="B4" s="11"/>
      <c r="C4" s="83"/>
      <c r="D4" s="19"/>
      <c r="E4" s="237"/>
      <c r="F4" s="271">
        <f>sn-Data!AA28</f>
        <v>850466</v>
      </c>
      <c r="G4" s="29"/>
      <c r="H4" s="31"/>
    </row>
    <row r="5" spans="1:12" x14ac:dyDescent="0.35">
      <c r="A5" s="400"/>
      <c r="B5" s="11" t="s">
        <v>38</v>
      </c>
      <c r="C5" s="83"/>
      <c r="D5" s="20">
        <f>Data!E15</f>
        <v>5114790</v>
      </c>
      <c r="E5" s="351"/>
      <c r="F5" s="273">
        <v>4321090</v>
      </c>
      <c r="G5" s="65"/>
      <c r="H5" s="32"/>
    </row>
    <row r="6" spans="1:12" x14ac:dyDescent="0.35">
      <c r="A6" s="400"/>
      <c r="B6" s="11" t="s">
        <v>150</v>
      </c>
      <c r="C6" s="83"/>
      <c r="D6" s="21"/>
      <c r="E6" s="362"/>
      <c r="F6" s="272">
        <v>3338881</v>
      </c>
      <c r="G6" s="364"/>
      <c r="H6" s="88"/>
      <c r="I6" s="366"/>
    </row>
    <row r="7" spans="1:12" x14ac:dyDescent="0.35">
      <c r="A7" s="400"/>
      <c r="B7" s="281" t="s">
        <v>0</v>
      </c>
      <c r="C7" s="282"/>
      <c r="D7" s="283">
        <f>D5-D6</f>
        <v>5114790</v>
      </c>
      <c r="E7" s="352"/>
      <c r="F7" s="179">
        <v>982209</v>
      </c>
      <c r="G7" s="284"/>
      <c r="H7" s="285"/>
      <c r="L7" s="294"/>
    </row>
    <row r="8" spans="1:12" x14ac:dyDescent="0.35">
      <c r="A8" s="400"/>
      <c r="B8" s="280" t="s">
        <v>160</v>
      </c>
      <c r="C8" s="251"/>
      <c r="D8" s="20">
        <f>Data!E19</f>
        <v>670264.91999999993</v>
      </c>
      <c r="E8" s="363"/>
      <c r="F8" s="268">
        <v>562752</v>
      </c>
      <c r="G8" s="364"/>
      <c r="H8" s="32"/>
      <c r="I8" s="366"/>
    </row>
    <row r="9" spans="1:12" x14ac:dyDescent="0.35">
      <c r="A9" s="400"/>
      <c r="B9" s="280" t="s">
        <v>161</v>
      </c>
      <c r="C9" s="251"/>
      <c r="D9" s="20">
        <f>Data!E20</f>
        <v>2876.1</v>
      </c>
      <c r="E9" s="363"/>
      <c r="F9" s="303">
        <v>2805</v>
      </c>
      <c r="G9" s="364"/>
      <c r="H9" s="32"/>
      <c r="I9" s="366"/>
    </row>
    <row r="10" spans="1:12" x14ac:dyDescent="0.35">
      <c r="A10" s="400"/>
      <c r="B10" s="267" t="s">
        <v>162</v>
      </c>
      <c r="C10" s="251"/>
      <c r="D10" s="20">
        <f>Data!E21</f>
        <v>2783.64</v>
      </c>
      <c r="E10" s="363"/>
      <c r="F10" s="303">
        <v>2688</v>
      </c>
      <c r="G10" s="364"/>
      <c r="H10" s="32"/>
      <c r="I10" s="366"/>
    </row>
    <row r="11" spans="1:12" x14ac:dyDescent="0.35">
      <c r="A11" s="400"/>
      <c r="B11" s="265" t="s">
        <v>163</v>
      </c>
      <c r="C11" s="251"/>
      <c r="D11" s="20">
        <f>Data!E22</f>
        <v>20691.36</v>
      </c>
      <c r="E11" s="363"/>
      <c r="F11" s="303">
        <v>19506</v>
      </c>
      <c r="G11" s="364"/>
      <c r="H11" s="32"/>
      <c r="I11" s="366"/>
    </row>
    <row r="12" spans="1:12" x14ac:dyDescent="0.35">
      <c r="A12" s="400"/>
      <c r="B12" s="266" t="s">
        <v>177</v>
      </c>
      <c r="C12" s="251"/>
      <c r="D12" s="20">
        <f>Data!E23</f>
        <v>9581.5500000000011</v>
      </c>
      <c r="E12" s="363"/>
      <c r="F12" s="303">
        <v>9111</v>
      </c>
      <c r="G12" s="364"/>
      <c r="H12" s="32"/>
      <c r="I12" s="366"/>
    </row>
    <row r="13" spans="1:12" x14ac:dyDescent="0.35">
      <c r="A13" s="400"/>
      <c r="B13" s="265" t="s">
        <v>165</v>
      </c>
      <c r="C13" s="251"/>
      <c r="D13" s="20">
        <f>Data!E24</f>
        <v>26807.34</v>
      </c>
      <c r="E13" s="363"/>
      <c r="F13" s="303">
        <v>26267</v>
      </c>
      <c r="G13" s="364"/>
      <c r="H13" s="32"/>
      <c r="I13" s="366"/>
    </row>
    <row r="14" spans="1:12" x14ac:dyDescent="0.35">
      <c r="A14" s="400"/>
      <c r="B14" s="266" t="s">
        <v>178</v>
      </c>
      <c r="C14" s="251"/>
      <c r="D14" s="20">
        <f>Data!E25</f>
        <v>49698.26</v>
      </c>
      <c r="E14" s="363"/>
      <c r="F14" s="303">
        <v>46871</v>
      </c>
      <c r="G14" s="364"/>
      <c r="H14" s="32"/>
      <c r="I14" s="366"/>
    </row>
    <row r="15" spans="1:12" x14ac:dyDescent="0.35">
      <c r="A15" s="400"/>
      <c r="B15" s="266" t="s">
        <v>25</v>
      </c>
      <c r="C15" s="251"/>
      <c r="D15" s="20">
        <f>Data!E5</f>
        <v>38000</v>
      </c>
      <c r="E15" s="363"/>
      <c r="F15" s="303">
        <v>50000</v>
      </c>
      <c r="G15" s="364"/>
      <c r="H15" s="32"/>
      <c r="I15" s="366"/>
    </row>
    <row r="16" spans="1:12" x14ac:dyDescent="0.35">
      <c r="A16" s="400"/>
      <c r="B16" s="11" t="s">
        <v>182</v>
      </c>
      <c r="C16" s="83"/>
      <c r="D16" s="21">
        <f>SUM(D8:D15)</f>
        <v>820703.16999999993</v>
      </c>
      <c r="E16" s="362"/>
      <c r="F16" s="269">
        <v>720000</v>
      </c>
      <c r="G16" s="364"/>
      <c r="H16" s="88"/>
      <c r="I16" s="366"/>
      <c r="J16" s="294"/>
    </row>
    <row r="17" spans="1:10" x14ac:dyDescent="0.35">
      <c r="A17" s="400"/>
      <c r="B17" s="281" t="s">
        <v>26</v>
      </c>
      <c r="C17" s="282"/>
      <c r="D17" s="283">
        <f>D7-D16</f>
        <v>4294086.83</v>
      </c>
      <c r="E17" s="352"/>
      <c r="F17" s="179">
        <v>262209</v>
      </c>
      <c r="G17" s="284"/>
      <c r="H17" s="285"/>
      <c r="J17" s="294"/>
    </row>
    <row r="18" spans="1:10" x14ac:dyDescent="0.35">
      <c r="A18" s="400"/>
      <c r="B18" s="11" t="s">
        <v>27</v>
      </c>
      <c r="C18" s="83"/>
      <c r="D18" s="21">
        <f>Data!E11</f>
        <v>63401</v>
      </c>
      <c r="E18" s="362"/>
      <c r="F18" s="272">
        <v>65954</v>
      </c>
      <c r="G18" s="364"/>
      <c r="H18" s="88"/>
      <c r="I18" s="366"/>
      <c r="J18" s="294"/>
    </row>
    <row r="19" spans="1:10" x14ac:dyDescent="0.35">
      <c r="A19" s="400"/>
      <c r="B19" s="101" t="s">
        <v>3</v>
      </c>
      <c r="C19" s="100"/>
      <c r="D19" s="22">
        <f>D17-D18</f>
        <v>4230685.83</v>
      </c>
      <c r="E19" s="363"/>
      <c r="F19" s="273">
        <v>196255</v>
      </c>
      <c r="G19" s="364"/>
      <c r="H19" s="32"/>
      <c r="I19" s="366"/>
    </row>
    <row r="20" spans="1:10" x14ac:dyDescent="0.35">
      <c r="A20" s="400"/>
      <c r="B20" s="11" t="s">
        <v>1</v>
      </c>
      <c r="C20" s="83"/>
      <c r="D20" s="21"/>
      <c r="E20" s="362"/>
      <c r="F20" s="295">
        <v>78502</v>
      </c>
      <c r="G20" s="364"/>
      <c r="H20" s="88"/>
      <c r="I20" s="366"/>
    </row>
    <row r="21" spans="1:10" x14ac:dyDescent="0.35">
      <c r="A21" s="400"/>
      <c r="B21" s="101" t="s">
        <v>258</v>
      </c>
      <c r="C21" s="100"/>
      <c r="D21" s="23"/>
      <c r="E21" s="365"/>
      <c r="F21" s="274">
        <v>117753</v>
      </c>
      <c r="G21" s="364"/>
      <c r="H21" s="33"/>
      <c r="I21" s="366"/>
    </row>
    <row r="22" spans="1:10" x14ac:dyDescent="0.35">
      <c r="A22" s="400"/>
      <c r="B22" s="11" t="s">
        <v>28</v>
      </c>
      <c r="C22" s="83"/>
      <c r="D22" s="24"/>
      <c r="E22" s="358"/>
      <c r="F22" s="275">
        <v>40000</v>
      </c>
      <c r="G22" s="364"/>
      <c r="H22" s="34"/>
      <c r="I22" s="366"/>
    </row>
    <row r="23" spans="1:10" x14ac:dyDescent="0.35">
      <c r="A23" s="400"/>
      <c r="B23" s="11" t="s">
        <v>29</v>
      </c>
      <c r="C23" s="83"/>
      <c r="D23" s="23"/>
      <c r="E23" s="365"/>
      <c r="F23" s="274">
        <v>77753</v>
      </c>
      <c r="G23" s="364"/>
      <c r="H23" s="33"/>
      <c r="I23" s="366"/>
    </row>
    <row r="24" spans="1:10" x14ac:dyDescent="0.35">
      <c r="A24" s="400"/>
      <c r="B24" s="11"/>
      <c r="C24" s="83"/>
      <c r="D24" s="25"/>
      <c r="E24" s="102"/>
      <c r="F24" s="276"/>
      <c r="G24" s="29"/>
      <c r="H24" s="35"/>
    </row>
    <row r="25" spans="1:10" x14ac:dyDescent="0.35">
      <c r="A25" s="400"/>
      <c r="B25" s="11"/>
      <c r="C25" s="83"/>
      <c r="D25" s="25">
        <f>sn</f>
        <v>850466</v>
      </c>
      <c r="E25" s="102"/>
      <c r="F25" s="276"/>
      <c r="G25" s="102">
        <f>sn</f>
        <v>850466</v>
      </c>
      <c r="H25" s="35"/>
    </row>
    <row r="26" spans="1:10" x14ac:dyDescent="0.35">
      <c r="A26" s="400"/>
      <c r="B26" s="103" t="s">
        <v>149</v>
      </c>
      <c r="C26" s="83"/>
      <c r="D26" s="25">
        <f>sn</f>
        <v>850466</v>
      </c>
      <c r="E26" s="102"/>
      <c r="F26" s="276"/>
      <c r="G26" s="102">
        <f>sn</f>
        <v>850466</v>
      </c>
      <c r="H26" s="35"/>
    </row>
    <row r="27" spans="1:10" x14ac:dyDescent="0.35">
      <c r="A27" s="400"/>
      <c r="B27" s="11"/>
      <c r="C27" s="83"/>
      <c r="D27" s="19"/>
      <c r="E27" s="237"/>
      <c r="F27" s="276"/>
      <c r="G27" s="29"/>
      <c r="H27" s="35"/>
    </row>
    <row r="28" spans="1:10" x14ac:dyDescent="0.35">
      <c r="A28" s="400"/>
      <c r="B28" s="11"/>
      <c r="C28" s="83"/>
      <c r="D28" s="26">
        <f>D3</f>
        <v>2019</v>
      </c>
      <c r="E28" s="354"/>
      <c r="F28" s="277">
        <f>F3</f>
        <v>2018</v>
      </c>
      <c r="G28" s="29"/>
      <c r="H28" s="36">
        <f>H3</f>
        <v>2020</v>
      </c>
    </row>
    <row r="29" spans="1:10" x14ac:dyDescent="0.35">
      <c r="A29" s="400"/>
      <c r="B29" s="11" t="s">
        <v>37</v>
      </c>
      <c r="C29" s="83"/>
      <c r="D29" s="20">
        <f>Data!E6</f>
        <v>760000</v>
      </c>
      <c r="E29" s="363"/>
      <c r="F29" s="273">
        <v>625000</v>
      </c>
      <c r="G29" s="364"/>
      <c r="H29" s="32"/>
      <c r="I29" s="366"/>
    </row>
    <row r="30" spans="1:10" x14ac:dyDescent="0.35">
      <c r="A30" s="400"/>
      <c r="B30" s="11" t="s">
        <v>39</v>
      </c>
      <c r="C30" s="83"/>
      <c r="D30" s="20">
        <f>Data!E14</f>
        <v>2929927</v>
      </c>
      <c r="E30" s="363"/>
      <c r="F30" s="273">
        <v>2305267</v>
      </c>
      <c r="G30" s="364"/>
      <c r="H30" s="32"/>
      <c r="I30" s="366"/>
    </row>
    <row r="31" spans="1:10" x14ac:dyDescent="0.35">
      <c r="A31" s="400"/>
      <c r="B31" s="11" t="s">
        <v>30</v>
      </c>
      <c r="C31" s="83"/>
      <c r="D31" s="20">
        <f>Data!E10</f>
        <v>39660</v>
      </c>
      <c r="E31" s="363"/>
      <c r="F31" s="273">
        <v>33114</v>
      </c>
      <c r="G31" s="364"/>
      <c r="H31" s="32"/>
      <c r="I31" s="366"/>
    </row>
    <row r="32" spans="1:10" x14ac:dyDescent="0.35">
      <c r="A32" s="400"/>
      <c r="B32" s="251" t="s">
        <v>159</v>
      </c>
      <c r="C32" s="250"/>
      <c r="D32" s="21">
        <f>Data!E26</f>
        <v>1190500</v>
      </c>
      <c r="E32" s="362"/>
      <c r="F32" s="272">
        <v>1135500</v>
      </c>
      <c r="G32" s="364"/>
      <c r="H32" s="88"/>
      <c r="I32" s="366"/>
    </row>
    <row r="33" spans="1:9" x14ac:dyDescent="0.35">
      <c r="A33" s="400"/>
      <c r="B33" s="11" t="s">
        <v>31</v>
      </c>
      <c r="C33" s="83"/>
      <c r="D33" s="22"/>
      <c r="E33" s="353"/>
      <c r="F33" s="273">
        <v>4098881</v>
      </c>
      <c r="G33" s="29"/>
      <c r="H33" s="32"/>
    </row>
    <row r="34" spans="1:9" x14ac:dyDescent="0.35">
      <c r="A34" s="400"/>
      <c r="B34" s="11" t="s">
        <v>32</v>
      </c>
      <c r="C34" s="83"/>
      <c r="D34" s="21"/>
      <c r="E34" s="362"/>
      <c r="F34" s="272">
        <v>760000</v>
      </c>
      <c r="G34" s="364"/>
      <c r="H34" s="88"/>
      <c r="I34" s="366"/>
    </row>
    <row r="35" spans="1:9" x14ac:dyDescent="0.35">
      <c r="A35" s="400"/>
      <c r="B35" s="101" t="s">
        <v>256</v>
      </c>
      <c r="C35" s="100"/>
      <c r="D35" s="22"/>
      <c r="E35" s="363"/>
      <c r="F35" s="273">
        <v>3338881</v>
      </c>
      <c r="G35" s="364"/>
      <c r="H35" s="32"/>
      <c r="I35" s="367"/>
    </row>
    <row r="36" spans="1:9" x14ac:dyDescent="0.35">
      <c r="A36" s="400"/>
      <c r="D36" s="27"/>
      <c r="E36" s="355"/>
      <c r="F36" s="278"/>
      <c r="G36" s="29"/>
      <c r="H36" s="37"/>
    </row>
    <row r="37" spans="1:9" x14ac:dyDescent="0.35">
      <c r="A37" s="400"/>
      <c r="B37" s="11" t="s">
        <v>78</v>
      </c>
      <c r="C37" s="83"/>
      <c r="D37" s="79">
        <f>Data!I3</f>
        <v>400000</v>
      </c>
      <c r="E37" s="356"/>
      <c r="F37" s="279">
        <f>Data!K3</f>
        <v>400000</v>
      </c>
      <c r="G37" s="15"/>
      <c r="H37" s="80">
        <f>Data!M3</f>
        <v>400000</v>
      </c>
    </row>
    <row r="38" spans="1:9" x14ac:dyDescent="0.35">
      <c r="A38" s="400"/>
    </row>
    <row r="39" spans="1:9" x14ac:dyDescent="0.35">
      <c r="A39" s="400"/>
    </row>
    <row r="40" spans="1:9" x14ac:dyDescent="0.35">
      <c r="A40" s="400"/>
    </row>
    <row r="41" spans="1:9" x14ac:dyDescent="0.35">
      <c r="A41" s="400"/>
    </row>
    <row r="42" spans="1:9" x14ac:dyDescent="0.35">
      <c r="A42" s="400"/>
    </row>
    <row r="43" spans="1:9" x14ac:dyDescent="0.35">
      <c r="A43" s="400"/>
    </row>
    <row r="44" spans="1:9" x14ac:dyDescent="0.35">
      <c r="A44" s="400"/>
    </row>
    <row r="45" spans="1:9" x14ac:dyDescent="0.35">
      <c r="A45" s="400"/>
    </row>
    <row r="46" spans="1:9" x14ac:dyDescent="0.35">
      <c r="A46" s="400"/>
    </row>
    <row r="47" spans="1:9" x14ac:dyDescent="0.35">
      <c r="A47" s="400"/>
    </row>
    <row r="48" spans="1:9" x14ac:dyDescent="0.35">
      <c r="A48" s="400"/>
    </row>
    <row r="49" spans="1:1" x14ac:dyDescent="0.35">
      <c r="A49" s="400"/>
    </row>
    <row r="50" spans="1:1" x14ac:dyDescent="0.35">
      <c r="A50" s="400"/>
    </row>
    <row r="51" spans="1:1" x14ac:dyDescent="0.35">
      <c r="A51" s="400"/>
    </row>
    <row r="52" spans="1:1" x14ac:dyDescent="0.35">
      <c r="A52" s="400"/>
    </row>
    <row r="53" spans="1:1" x14ac:dyDescent="0.35">
      <c r="A53" s="400"/>
    </row>
    <row r="54" spans="1:1" x14ac:dyDescent="0.35">
      <c r="A54" s="400"/>
    </row>
    <row r="55" spans="1:1" x14ac:dyDescent="0.35">
      <c r="A55" s="400"/>
    </row>
    <row r="56" spans="1:1" x14ac:dyDescent="0.35">
      <c r="A56" s="400"/>
    </row>
    <row r="57" spans="1:1" x14ac:dyDescent="0.35">
      <c r="A57" s="400"/>
    </row>
    <row r="58" spans="1:1" x14ac:dyDescent="0.35">
      <c r="A58" s="400"/>
    </row>
  </sheetData>
  <sheetProtection formatCells="0" formatColumns="0" formatRows="0" insertColumns="0" insertRows="0"/>
  <customSheetViews>
    <customSheetView guid="{8E4BBABB-7911-44AD-B433-A11CCD58A145}">
      <selection activeCell="D1" sqref="D1:H1"/>
      <pageMargins left="0.75" right="0.75" top="1" bottom="1" header="0.5" footer="0.5"/>
      <pageSetup orientation="portrait" horizontalDpi="300" r:id="rId1"/>
      <headerFooter alignWithMargins="0"/>
    </customSheetView>
    <customSheetView guid="{E44E9ED5-DBF3-4ABE-A992-6E6DDF112BEE}">
      <selection activeCell="E30" sqref="E30"/>
      <pageMargins left="0.75" right="0.75" top="1" bottom="1" header="0.5" footer="0.5"/>
      <pageSetup orientation="portrait" horizontalDpi="300" r:id="rId2"/>
      <headerFooter alignWithMargins="0"/>
    </customSheetView>
    <customSheetView guid="{2E5B464B-1519-4EC6-9DD0-AF2943BCC3FD}">
      <selection activeCell="E30" sqref="E30"/>
      <pageMargins left="0.75" right="0.75" top="1" bottom="1" header="0.5" footer="0.5"/>
      <pageSetup orientation="portrait" horizontalDpi="300" r:id="rId3"/>
      <headerFooter alignWithMargins="0"/>
    </customSheetView>
    <customSheetView guid="{6602064D-459E-4385-A9EF-97330E850F13}" topLeftCell="A7">
      <selection activeCell="E22" sqref="E22"/>
      <pageMargins left="0.75" right="0.75" top="1" bottom="1" header="0.5" footer="0.5"/>
      <pageSetup orientation="portrait" horizontalDpi="300" r:id="rId4"/>
      <headerFooter alignWithMargins="0"/>
    </customSheetView>
    <customSheetView guid="{084002ED-D923-499E-9556-7269C6898B48}">
      <selection activeCell="D1" sqref="D1:G1"/>
      <pageMargins left="0.75" right="0.75" top="1" bottom="1" header="0.5" footer="0.5"/>
      <pageSetup orientation="portrait" horizontalDpi="300" r:id="rId5"/>
      <headerFooter alignWithMargins="0"/>
    </customSheetView>
    <customSheetView guid="{4460409A-99F6-4E93-806A-65954041DE6A}">
      <selection activeCell="B2" sqref="B2"/>
      <pageMargins left="0.75" right="0.75" top="1" bottom="1" header="0.5" footer="0.5"/>
      <pageSetup orientation="portrait" horizontalDpi="300" r:id="rId6"/>
      <headerFooter alignWithMargins="0"/>
    </customSheetView>
    <customSheetView guid="{67187B97-D0EF-4521-978E-E296E792402A}">
      <selection activeCell="D1" sqref="D1:H1"/>
      <pageMargins left="0.75" right="0.75" top="1" bottom="1" header="0.5" footer="0.5"/>
      <pageSetup orientation="portrait" horizontalDpi="300" r:id="rId7"/>
      <headerFooter alignWithMargins="0"/>
    </customSheetView>
  </customSheetViews>
  <mergeCells count="3">
    <mergeCell ref="A1:A58"/>
    <mergeCell ref="D1:H1"/>
    <mergeCell ref="D2:H2"/>
  </mergeCells>
  <phoneticPr fontId="5" type="noConversion"/>
  <conditionalFormatting sqref="A1:A58">
    <cfRule type="cellIs" dxfId="7" priority="6" operator="equal">
      <formula>4</formula>
    </cfRule>
  </conditionalFormatting>
  <conditionalFormatting sqref="B2">
    <cfRule type="expression" dxfId="6" priority="4">
      <formula>B2&lt;&gt;0</formula>
    </cfRule>
  </conditionalFormatting>
  <conditionalFormatting sqref="F4">
    <cfRule type="cellIs" dxfId="5" priority="1" operator="notEqual">
      <formula>0</formula>
    </cfRule>
  </conditionalFormatting>
  <pageMargins left="0.75" right="0.75" top="1" bottom="1" header="0.5" footer="0.5"/>
  <pageSetup orientation="portrait" horizontalDpi="300" r:id="rId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theme="7" tint="0.39997558519241921"/>
  </sheetPr>
  <dimension ref="A1:J54"/>
  <sheetViews>
    <sheetView topLeftCell="A18" zoomScaleNormal="100" workbookViewId="0">
      <selection activeCell="B1" sqref="B1:H1"/>
    </sheetView>
  </sheetViews>
  <sheetFormatPr defaultColWidth="9.1796875" defaultRowHeight="12.5" x14ac:dyDescent="0.25"/>
  <cols>
    <col min="1" max="1" width="4.453125" style="83" customWidth="1"/>
    <col min="2" max="2" width="29.54296875" style="11" customWidth="1"/>
    <col min="3" max="3" width="12.453125" style="83" customWidth="1"/>
    <col min="4" max="4" width="4.1796875" style="250" customWidth="1"/>
    <col min="5" max="5" width="11.7265625" style="83" customWidth="1"/>
    <col min="6" max="6" width="4.1796875" style="11" customWidth="1"/>
    <col min="7" max="7" width="12.453125" style="87" bestFit="1" customWidth="1"/>
    <col min="8" max="8" width="5.1796875" style="83" customWidth="1"/>
    <col min="9" max="9" width="9.1796875" style="83"/>
    <col min="10" max="10" width="12.26953125" style="83" bestFit="1" customWidth="1"/>
    <col min="11" max="16384" width="9.1796875" style="83"/>
  </cols>
  <sheetData>
    <row r="1" spans="1:10" ht="15.5" x14ac:dyDescent="0.35">
      <c r="A1" s="408">
        <f>(C20+C30+C5+C16+C17)/sn</f>
        <v>5</v>
      </c>
      <c r="B1" s="401" t="s">
        <v>77</v>
      </c>
      <c r="C1" s="402"/>
      <c r="D1" s="402"/>
      <c r="E1" s="402"/>
      <c r="F1" s="402"/>
      <c r="G1" s="402"/>
      <c r="H1" s="403"/>
    </row>
    <row r="2" spans="1:10" ht="15.5" x14ac:dyDescent="0.35">
      <c r="A2" s="408"/>
      <c r="B2" s="410" t="s">
        <v>122</v>
      </c>
      <c r="C2" s="411"/>
      <c r="D2" s="411"/>
      <c r="E2" s="411"/>
      <c r="F2" s="411"/>
      <c r="G2" s="411"/>
      <c r="H2" s="412"/>
    </row>
    <row r="3" spans="1:10" ht="12.75" customHeight="1" x14ac:dyDescent="0.3">
      <c r="A3" s="408"/>
      <c r="B3" s="94">
        <f>sn</f>
        <v>850466</v>
      </c>
      <c r="C3" s="6">
        <f>Data!I2</f>
        <v>2019</v>
      </c>
      <c r="D3" s="6"/>
      <c r="E3" s="99">
        <f>Data!K2</f>
        <v>2018</v>
      </c>
      <c r="F3" s="409"/>
      <c r="G3" s="14">
        <f>Data!M2</f>
        <v>2020</v>
      </c>
      <c r="H3" s="6"/>
    </row>
    <row r="4" spans="1:10" ht="12.75" customHeight="1" x14ac:dyDescent="0.25">
      <c r="A4" s="408"/>
      <c r="E4" s="100"/>
      <c r="F4" s="409"/>
    </row>
    <row r="5" spans="1:10" ht="12.75" customHeight="1" x14ac:dyDescent="0.3">
      <c r="A5" s="408"/>
      <c r="B5" s="44" t="s">
        <v>11</v>
      </c>
      <c r="C5" s="105">
        <f>sn</f>
        <v>850466</v>
      </c>
      <c r="D5" s="105"/>
      <c r="E5" s="100"/>
    </row>
    <row r="6" spans="1:10" ht="12.75" customHeight="1" x14ac:dyDescent="0.25">
      <c r="A6" s="408"/>
      <c r="B6" s="11" t="s">
        <v>4</v>
      </c>
      <c r="C6" s="84"/>
      <c r="D6" s="357"/>
      <c r="E6" s="173">
        <v>235000</v>
      </c>
      <c r="F6" s="360"/>
      <c r="H6" s="361"/>
      <c r="I6" s="309"/>
      <c r="J6" s="83" t="s">
        <v>266</v>
      </c>
    </row>
    <row r="7" spans="1:10" ht="12.75" customHeight="1" x14ac:dyDescent="0.25">
      <c r="A7" s="408"/>
      <c r="B7" s="11" t="s">
        <v>171</v>
      </c>
      <c r="C7" s="84"/>
      <c r="D7" s="357"/>
      <c r="E7" s="173">
        <v>250000</v>
      </c>
      <c r="F7" s="360"/>
      <c r="H7" s="361"/>
    </row>
    <row r="8" spans="1:10" ht="12.75" customHeight="1" x14ac:dyDescent="0.25">
      <c r="A8" s="408"/>
      <c r="B8" s="11" t="s">
        <v>12</v>
      </c>
      <c r="C8" s="85"/>
      <c r="D8" s="357"/>
      <c r="E8" s="173">
        <v>372800</v>
      </c>
      <c r="F8" s="360"/>
      <c r="H8" s="361"/>
    </row>
    <row r="9" spans="1:10" ht="12.75" customHeight="1" x14ac:dyDescent="0.25">
      <c r="A9" s="408"/>
      <c r="B9" s="11" t="s">
        <v>32</v>
      </c>
      <c r="C9" s="85"/>
      <c r="D9" s="357"/>
      <c r="E9" s="173">
        <v>760000</v>
      </c>
      <c r="F9" s="360"/>
      <c r="H9" s="361"/>
    </row>
    <row r="10" spans="1:10" ht="12.75" customHeight="1" x14ac:dyDescent="0.25">
      <c r="A10" s="408"/>
      <c r="B10" s="11" t="s">
        <v>13</v>
      </c>
      <c r="C10" s="7"/>
      <c r="D10" s="358"/>
      <c r="E10" s="174">
        <v>28000</v>
      </c>
      <c r="F10" s="360"/>
      <c r="G10" s="15"/>
      <c r="H10" s="361"/>
    </row>
    <row r="11" spans="1:10" ht="12.75" customHeight="1" x14ac:dyDescent="0.25">
      <c r="A11" s="408"/>
      <c r="B11" s="11" t="s">
        <v>14</v>
      </c>
      <c r="C11" s="8"/>
      <c r="D11" s="357"/>
      <c r="E11" s="173">
        <v>1645800</v>
      </c>
      <c r="F11" s="357"/>
      <c r="H11" s="361"/>
    </row>
    <row r="12" spans="1:10" ht="12.75" customHeight="1" x14ac:dyDescent="0.3">
      <c r="A12" s="408"/>
      <c r="B12" s="44" t="s">
        <v>15</v>
      </c>
      <c r="E12" s="175"/>
      <c r="F12" s="84"/>
    </row>
    <row r="13" spans="1:10" ht="12.75" customHeight="1" x14ac:dyDescent="0.25">
      <c r="A13" s="408"/>
      <c r="B13" s="11" t="s">
        <v>16</v>
      </c>
      <c r="C13" s="85"/>
      <c r="D13" s="357"/>
      <c r="E13" s="173">
        <v>3900000</v>
      </c>
      <c r="F13" s="360"/>
      <c r="H13" s="361"/>
    </row>
    <row r="14" spans="1:10" ht="12.75" customHeight="1" x14ac:dyDescent="0.25">
      <c r="A14" s="408"/>
      <c r="B14" s="11" t="s">
        <v>17</v>
      </c>
      <c r="C14" s="7"/>
      <c r="D14" s="358"/>
      <c r="E14" s="174">
        <v>2950000</v>
      </c>
      <c r="F14" s="360"/>
      <c r="G14" s="15"/>
      <c r="H14" s="361"/>
    </row>
    <row r="15" spans="1:10" ht="12.75" customHeight="1" x14ac:dyDescent="0.25">
      <c r="A15" s="408"/>
      <c r="B15" s="11" t="s">
        <v>18</v>
      </c>
      <c r="C15" s="8"/>
      <c r="D15" s="357"/>
      <c r="E15" s="173">
        <v>950000</v>
      </c>
      <c r="F15" s="357"/>
      <c r="H15" s="361"/>
    </row>
    <row r="16" spans="1:10" ht="12.75" customHeight="1" x14ac:dyDescent="0.25">
      <c r="A16" s="408"/>
      <c r="C16" s="106">
        <f>sn</f>
        <v>850466</v>
      </c>
      <c r="D16" s="359"/>
      <c r="E16" s="173"/>
      <c r="F16" s="84"/>
    </row>
    <row r="17" spans="1:10" ht="12.75" customHeight="1" x14ac:dyDescent="0.25">
      <c r="A17" s="408"/>
      <c r="C17" s="105">
        <f>sn</f>
        <v>850466</v>
      </c>
      <c r="D17" s="105"/>
      <c r="E17" s="173"/>
      <c r="F17" s="84"/>
    </row>
    <row r="18" spans="1:10" ht="13.5" customHeight="1" thickBot="1" x14ac:dyDescent="0.35">
      <c r="A18" s="408"/>
      <c r="B18" s="44" t="s">
        <v>9</v>
      </c>
      <c r="C18" s="9"/>
      <c r="D18" s="9"/>
      <c r="E18" s="176">
        <v>2595800</v>
      </c>
      <c r="F18" s="12"/>
      <c r="G18" s="16"/>
      <c r="J18" s="85"/>
    </row>
    <row r="19" spans="1:10" ht="13.5" customHeight="1" thickTop="1" x14ac:dyDescent="0.25">
      <c r="A19" s="408"/>
      <c r="C19" s="85"/>
      <c r="D19" s="85"/>
      <c r="E19" s="173"/>
      <c r="F19" s="84"/>
    </row>
    <row r="20" spans="1:10" ht="12.75" customHeight="1" x14ac:dyDescent="0.3">
      <c r="A20" s="408"/>
      <c r="B20" s="103" t="s">
        <v>19</v>
      </c>
      <c r="C20" s="105">
        <f>sn</f>
        <v>850466</v>
      </c>
      <c r="D20" s="105"/>
      <c r="E20" s="173"/>
      <c r="F20" s="84"/>
    </row>
    <row r="21" spans="1:10" ht="12.75" customHeight="1" x14ac:dyDescent="0.3">
      <c r="A21" s="408"/>
      <c r="B21" s="44"/>
      <c r="C21" s="85"/>
      <c r="D21" s="85"/>
      <c r="E21" s="173"/>
      <c r="F21" s="84"/>
    </row>
    <row r="22" spans="1:10" ht="12.75" customHeight="1" x14ac:dyDescent="0.3">
      <c r="A22" s="408"/>
      <c r="B22" s="44" t="s">
        <v>41</v>
      </c>
      <c r="C22" s="85"/>
      <c r="D22" s="85"/>
      <c r="E22" s="173"/>
      <c r="F22" s="84"/>
    </row>
    <row r="23" spans="1:10" ht="12.75" customHeight="1" x14ac:dyDescent="0.25">
      <c r="A23" s="408"/>
      <c r="B23" s="11" t="s">
        <v>5</v>
      </c>
      <c r="C23" s="85"/>
      <c r="D23" s="357"/>
      <c r="E23" s="173">
        <v>776051</v>
      </c>
      <c r="F23" s="360"/>
      <c r="H23" s="361"/>
    </row>
    <row r="24" spans="1:10" ht="12.75" customHeight="1" x14ac:dyDescent="0.25">
      <c r="A24" s="408"/>
      <c r="B24" s="11" t="s">
        <v>6</v>
      </c>
      <c r="C24" s="85"/>
      <c r="D24" s="357"/>
      <c r="E24" s="173">
        <v>250000</v>
      </c>
      <c r="F24" s="360"/>
      <c r="H24" s="361"/>
      <c r="J24" s="107"/>
    </row>
    <row r="25" spans="1:10" ht="12.75" customHeight="1" x14ac:dyDescent="0.25">
      <c r="A25" s="408"/>
      <c r="C25" s="85"/>
      <c r="D25" s="85"/>
      <c r="E25" s="173"/>
      <c r="F25" s="86"/>
      <c r="J25" s="107"/>
    </row>
    <row r="26" spans="1:10" ht="12.75" customHeight="1" x14ac:dyDescent="0.25">
      <c r="A26" s="408"/>
      <c r="B26" s="108" t="s">
        <v>145</v>
      </c>
      <c r="C26" s="85"/>
      <c r="D26" s="85"/>
      <c r="E26" s="173"/>
      <c r="F26" s="86"/>
      <c r="J26" s="107"/>
    </row>
    <row r="27" spans="1:10" ht="12.75" customHeight="1" x14ac:dyDescent="0.25">
      <c r="A27" s="408"/>
      <c r="B27" s="11" t="s">
        <v>36</v>
      </c>
      <c r="C27" s="7"/>
      <c r="D27" s="358"/>
      <c r="E27" s="174">
        <v>944026</v>
      </c>
      <c r="F27" s="360"/>
      <c r="G27" s="15"/>
      <c r="H27" s="361"/>
      <c r="J27" s="107"/>
    </row>
    <row r="28" spans="1:10" ht="12.75" customHeight="1" x14ac:dyDescent="0.3">
      <c r="A28" s="408"/>
      <c r="B28" s="44" t="s">
        <v>20</v>
      </c>
      <c r="C28" s="8"/>
      <c r="D28" s="357"/>
      <c r="E28" s="173">
        <v>1970077</v>
      </c>
      <c r="F28" s="360"/>
      <c r="H28" s="361"/>
      <c r="J28" s="107"/>
    </row>
    <row r="29" spans="1:10" ht="12.75" customHeight="1" x14ac:dyDescent="0.25">
      <c r="A29" s="408"/>
      <c r="C29" s="85"/>
      <c r="D29" s="85"/>
      <c r="E29" s="173"/>
      <c r="F29" s="86"/>
    </row>
    <row r="30" spans="1:10" ht="12.75" customHeight="1" x14ac:dyDescent="0.3">
      <c r="A30" s="408"/>
      <c r="B30" s="44" t="s">
        <v>21</v>
      </c>
      <c r="C30" s="105">
        <f>sn</f>
        <v>850466</v>
      </c>
      <c r="D30" s="105"/>
      <c r="E30" s="173"/>
      <c r="F30" s="86"/>
      <c r="H30" s="85"/>
    </row>
    <row r="31" spans="1:10" ht="12.75" customHeight="1" x14ac:dyDescent="0.25">
      <c r="A31" s="408"/>
      <c r="B31" s="11" t="s">
        <v>7</v>
      </c>
      <c r="C31" s="85"/>
      <c r="D31" s="357"/>
      <c r="E31" s="173">
        <v>100000</v>
      </c>
      <c r="F31" s="360"/>
      <c r="H31" s="357"/>
    </row>
    <row r="32" spans="1:10" ht="12.75" customHeight="1" x14ac:dyDescent="0.25">
      <c r="A32" s="408"/>
      <c r="B32" s="11" t="s">
        <v>8</v>
      </c>
      <c r="C32" s="10"/>
      <c r="D32" s="358"/>
      <c r="E32" s="174">
        <v>525723</v>
      </c>
      <c r="F32" s="360"/>
      <c r="G32" s="15"/>
      <c r="H32" s="357"/>
    </row>
    <row r="33" spans="1:10" ht="12.75" customHeight="1" x14ac:dyDescent="0.25">
      <c r="A33" s="408"/>
      <c r="B33" s="11" t="s">
        <v>22</v>
      </c>
      <c r="C33" s="8"/>
      <c r="D33" s="357"/>
      <c r="E33" s="173">
        <v>625723</v>
      </c>
      <c r="F33" s="360"/>
      <c r="H33" s="361"/>
    </row>
    <row r="34" spans="1:10" ht="12.75" customHeight="1" x14ac:dyDescent="0.3">
      <c r="A34" s="408"/>
      <c r="B34" s="44" t="s">
        <v>23</v>
      </c>
      <c r="C34" s="85"/>
      <c r="D34" s="85"/>
      <c r="E34" s="173"/>
      <c r="F34" s="86"/>
    </row>
    <row r="35" spans="1:10" ht="13.5" customHeight="1" thickBot="1" x14ac:dyDescent="0.35">
      <c r="A35" s="408"/>
      <c r="B35" s="99" t="s">
        <v>24</v>
      </c>
      <c r="C35" s="9"/>
      <c r="D35" s="9"/>
      <c r="E35" s="176">
        <v>2595800</v>
      </c>
      <c r="F35" s="13"/>
      <c r="G35" s="17"/>
      <c r="H35" s="87"/>
      <c r="J35" s="85"/>
    </row>
    <row r="36" spans="1:10" ht="13.5" customHeight="1" thickTop="1" x14ac:dyDescent="0.3">
      <c r="A36" s="408"/>
      <c r="E36" s="11"/>
      <c r="F36" s="109"/>
      <c r="G36" s="110"/>
      <c r="H36" s="111"/>
    </row>
    <row r="37" spans="1:10" ht="12.75" customHeight="1" x14ac:dyDescent="0.25">
      <c r="A37" s="408"/>
      <c r="B37" s="112"/>
      <c r="C37" s="111"/>
      <c r="D37" s="111"/>
      <c r="E37" s="84"/>
      <c r="H37" s="87"/>
    </row>
    <row r="38" spans="1:10" ht="12.75" customHeight="1" x14ac:dyDescent="0.25">
      <c r="A38" s="408"/>
    </row>
    <row r="39" spans="1:10" ht="12.75" customHeight="1" x14ac:dyDescent="0.25">
      <c r="A39" s="408"/>
      <c r="C39" s="85"/>
      <c r="D39" s="85"/>
      <c r="E39" s="85"/>
    </row>
    <row r="40" spans="1:10" ht="12.75" customHeight="1" x14ac:dyDescent="0.25">
      <c r="A40" s="408"/>
    </row>
    <row r="41" spans="1:10" ht="12.75" customHeight="1" x14ac:dyDescent="0.25">
      <c r="A41" s="408"/>
    </row>
    <row r="42" spans="1:10" ht="12.75" customHeight="1" x14ac:dyDescent="0.25">
      <c r="A42" s="408"/>
    </row>
    <row r="43" spans="1:10" ht="12.75" customHeight="1" x14ac:dyDescent="0.25">
      <c r="A43" s="408"/>
    </row>
    <row r="44" spans="1:10" ht="12.75" customHeight="1" x14ac:dyDescent="0.25">
      <c r="A44" s="408"/>
    </row>
    <row r="45" spans="1:10" ht="12.75" customHeight="1" x14ac:dyDescent="0.25">
      <c r="A45" s="408"/>
    </row>
    <row r="46" spans="1:10" ht="12.75" customHeight="1" x14ac:dyDescent="0.25">
      <c r="A46" s="408"/>
    </row>
    <row r="47" spans="1:10" ht="12.75" customHeight="1" x14ac:dyDescent="0.25">
      <c r="A47" s="408"/>
    </row>
    <row r="48" spans="1:10" ht="12.75" customHeight="1" x14ac:dyDescent="0.25">
      <c r="A48" s="408"/>
    </row>
    <row r="49" spans="1:1" ht="12.75" customHeight="1" x14ac:dyDescent="0.25">
      <c r="A49" s="408"/>
    </row>
    <row r="50" spans="1:1" ht="12.75" customHeight="1" x14ac:dyDescent="0.25">
      <c r="A50" s="408"/>
    </row>
    <row r="51" spans="1:1" ht="12.75" customHeight="1" x14ac:dyDescent="0.25">
      <c r="A51" s="408"/>
    </row>
    <row r="52" spans="1:1" ht="12.75" customHeight="1" x14ac:dyDescent="0.25">
      <c r="A52" s="408"/>
    </row>
    <row r="53" spans="1:1" ht="12.75" customHeight="1" x14ac:dyDescent="0.25">
      <c r="A53" s="408"/>
    </row>
    <row r="54" spans="1:1" ht="12.75" customHeight="1" x14ac:dyDescent="0.25">
      <c r="A54" s="408"/>
    </row>
  </sheetData>
  <sheetProtection formatCells="0" formatColumns="0" formatRows="0" insertColumns="0" insertRows="0" sort="0"/>
  <customSheetViews>
    <customSheetView guid="{8E4BBABB-7911-44AD-B433-A11CCD58A145}">
      <selection activeCell="B1" sqref="B1:H1"/>
      <pageMargins left="0.75" right="0.75" top="1" bottom="1" header="0.5" footer="0.5"/>
      <pageSetup orientation="portrait" horizontalDpi="300" r:id="rId1"/>
      <headerFooter alignWithMargins="0"/>
    </customSheetView>
    <customSheetView guid="{E44E9ED5-DBF3-4ABE-A992-6E6DDF112BEE}">
      <selection activeCell="B1" sqref="B1:G1"/>
      <pageMargins left="0.75" right="0.75" top="1" bottom="1" header="0.5" footer="0.5"/>
      <pageSetup orientation="portrait" horizontalDpi="300" r:id="rId2"/>
      <headerFooter alignWithMargins="0"/>
    </customSheetView>
    <customSheetView guid="{2E5B464B-1519-4EC6-9DD0-AF2943BCC3FD}">
      <selection activeCell="B1" sqref="B1:G1"/>
      <pageMargins left="0.75" right="0.75" top="1" bottom="1" header="0.5" footer="0.5"/>
      <pageSetup orientation="portrait" horizontalDpi="300" r:id="rId3"/>
      <headerFooter alignWithMargins="0"/>
    </customSheetView>
    <customSheetView guid="{6602064D-459E-4385-A9EF-97330E850F13}" topLeftCell="A13">
      <selection activeCell="C26" sqref="C26"/>
      <pageMargins left="0.75" right="0.75" top="1" bottom="1" header="0.5" footer="0.5"/>
      <pageSetup orientation="portrait" horizontalDpi="300" r:id="rId4"/>
      <headerFooter alignWithMargins="0"/>
    </customSheetView>
    <customSheetView guid="{084002ED-D923-499E-9556-7269C6898B48}">
      <selection activeCell="B1" sqref="B1:G1"/>
      <pageMargins left="0.75" right="0.75" top="1" bottom="1" header="0.5" footer="0.5"/>
      <pageSetup orientation="portrait" horizontalDpi="300" r:id="rId5"/>
      <headerFooter alignWithMargins="0"/>
    </customSheetView>
    <customSheetView guid="{4460409A-99F6-4E93-806A-65954041DE6A}">
      <selection activeCell="B4" sqref="B4"/>
      <pageMargins left="0.75" right="0.75" top="1" bottom="1" header="0.5" footer="0.5"/>
      <pageSetup orientation="portrait" horizontalDpi="300" r:id="rId6"/>
      <headerFooter alignWithMargins="0"/>
    </customSheetView>
    <customSheetView guid="{67187B97-D0EF-4521-978E-E296E792402A}">
      <selection activeCell="B1" sqref="B1:H1"/>
      <pageMargins left="0.75" right="0.75" top="1" bottom="1" header="0.5" footer="0.5"/>
      <pageSetup orientation="portrait" horizontalDpi="300" r:id="rId7"/>
      <headerFooter alignWithMargins="0"/>
    </customSheetView>
  </customSheetViews>
  <mergeCells count="4">
    <mergeCell ref="A1:A54"/>
    <mergeCell ref="F3:F4"/>
    <mergeCell ref="B1:H1"/>
    <mergeCell ref="B2:H2"/>
  </mergeCells>
  <phoneticPr fontId="5" type="noConversion"/>
  <conditionalFormatting sqref="A1:A54">
    <cfRule type="cellIs" dxfId="4" priority="1" operator="equal">
      <formula>5</formula>
    </cfRule>
  </conditionalFormatting>
  <pageMargins left="0.75" right="0.75" top="1" bottom="1" header="0.5" footer="0.5"/>
  <pageSetup orientation="portrait" horizontalDpi="300" r:id="rId8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2" tint="-0.749992370372631"/>
  </sheetPr>
  <dimension ref="A1:K50"/>
  <sheetViews>
    <sheetView topLeftCell="B1" zoomScaleNormal="100" workbookViewId="0">
      <selection activeCell="I10" sqref="I10"/>
    </sheetView>
  </sheetViews>
  <sheetFormatPr defaultColWidth="9.1796875" defaultRowHeight="15.5" x14ac:dyDescent="0.35"/>
  <cols>
    <col min="1" max="1" width="4.7265625" style="113" customWidth="1"/>
    <col min="2" max="7" width="9.1796875" style="114"/>
    <col min="8" max="9" width="13.54296875" style="114" bestFit="1" customWidth="1"/>
    <col min="10" max="10" width="9.1796875" style="114"/>
    <col min="11" max="11" width="9.1796875" style="113"/>
    <col min="12" max="16384" width="9.1796875" style="114"/>
  </cols>
  <sheetData>
    <row r="1" spans="1:10" ht="16" thickBot="1" x14ac:dyDescent="0.4">
      <c r="A1" s="416">
        <f>(H11+H21+H25+H30)/sn</f>
        <v>4</v>
      </c>
      <c r="B1" s="417">
        <f>sn</f>
        <v>850466</v>
      </c>
      <c r="C1" s="417"/>
      <c r="D1" s="113"/>
      <c r="E1" s="113"/>
      <c r="F1" s="113"/>
      <c r="G1" s="113"/>
      <c r="H1" s="113"/>
      <c r="I1" s="113"/>
      <c r="J1" s="113"/>
    </row>
    <row r="2" spans="1:10" x14ac:dyDescent="0.35">
      <c r="A2" s="416"/>
      <c r="B2" s="115"/>
      <c r="C2" s="116"/>
      <c r="D2" s="116"/>
      <c r="E2" s="116"/>
      <c r="F2" s="116"/>
      <c r="G2" s="116"/>
      <c r="H2" s="116"/>
      <c r="I2" s="116"/>
      <c r="J2" s="117"/>
    </row>
    <row r="3" spans="1:10" x14ac:dyDescent="0.35">
      <c r="A3" s="416"/>
      <c r="B3" s="118"/>
      <c r="C3" s="401" t="s">
        <v>77</v>
      </c>
      <c r="D3" s="402"/>
      <c r="E3" s="402"/>
      <c r="F3" s="402"/>
      <c r="G3" s="402"/>
      <c r="H3" s="402"/>
      <c r="I3" s="403"/>
      <c r="J3" s="119"/>
    </row>
    <row r="4" spans="1:10" x14ac:dyDescent="0.35">
      <c r="A4" s="416"/>
      <c r="B4" s="118"/>
      <c r="C4" s="413" t="s">
        <v>62</v>
      </c>
      <c r="D4" s="414"/>
      <c r="E4" s="414"/>
      <c r="F4" s="414"/>
      <c r="G4" s="414"/>
      <c r="H4" s="414"/>
      <c r="I4" s="415"/>
      <c r="J4" s="119"/>
    </row>
    <row r="5" spans="1:10" x14ac:dyDescent="0.35">
      <c r="A5" s="416"/>
      <c r="B5" s="118"/>
      <c r="C5" s="410" t="str">
        <f>"For the Year Ended December 31, "&amp;Data!I2</f>
        <v>For the Year Ended December 31, 2019</v>
      </c>
      <c r="D5" s="411"/>
      <c r="E5" s="411"/>
      <c r="F5" s="411"/>
      <c r="G5" s="411"/>
      <c r="H5" s="411"/>
      <c r="I5" s="412"/>
      <c r="J5" s="119"/>
    </row>
    <row r="6" spans="1:10" x14ac:dyDescent="0.35">
      <c r="A6" s="416"/>
      <c r="B6" s="118"/>
      <c r="C6" s="120"/>
      <c r="D6" s="120"/>
      <c r="E6" s="120"/>
      <c r="F6" s="120"/>
      <c r="G6" s="120"/>
      <c r="H6" s="120"/>
      <c r="I6" s="120"/>
      <c r="J6" s="121"/>
    </row>
    <row r="7" spans="1:10" x14ac:dyDescent="0.35">
      <c r="A7" s="416"/>
      <c r="B7" s="118"/>
      <c r="C7" s="122" t="s">
        <v>63</v>
      </c>
      <c r="D7" s="123"/>
      <c r="E7" s="123"/>
      <c r="F7" s="38"/>
      <c r="G7" s="38"/>
      <c r="H7" s="38"/>
      <c r="I7" s="38"/>
      <c r="J7" s="121"/>
    </row>
    <row r="8" spans="1:10" x14ac:dyDescent="0.35">
      <c r="A8" s="416"/>
      <c r="B8" s="118"/>
      <c r="C8" s="38" t="s">
        <v>64</v>
      </c>
      <c r="D8" s="38"/>
      <c r="E8" s="38"/>
      <c r="F8" s="38"/>
      <c r="G8" s="124"/>
      <c r="H8" s="39"/>
      <c r="I8" s="39"/>
      <c r="J8" s="121"/>
    </row>
    <row r="9" spans="1:10" ht="16" thickBot="1" x14ac:dyDescent="0.4">
      <c r="A9" s="416"/>
      <c r="B9" s="118"/>
      <c r="C9" s="38"/>
      <c r="D9" s="125" t="s">
        <v>65</v>
      </c>
      <c r="E9" s="38"/>
      <c r="F9" s="38"/>
      <c r="G9" s="126"/>
      <c r="H9" s="40"/>
      <c r="I9" s="40"/>
      <c r="J9" s="121"/>
    </row>
    <row r="10" spans="1:10" x14ac:dyDescent="0.35">
      <c r="A10" s="416"/>
      <c r="B10" s="118"/>
      <c r="C10" s="125" t="s">
        <v>79</v>
      </c>
      <c r="D10" s="38"/>
      <c r="E10" s="38"/>
      <c r="F10" s="38"/>
      <c r="G10" s="126"/>
      <c r="H10" s="39"/>
      <c r="I10" s="39"/>
      <c r="J10" s="121"/>
    </row>
    <row r="11" spans="1:10" x14ac:dyDescent="0.35">
      <c r="A11" s="416"/>
      <c r="B11" s="118"/>
      <c r="C11" s="127" t="s">
        <v>66</v>
      </c>
      <c r="D11" s="127"/>
      <c r="E11" s="127"/>
      <c r="F11" s="38"/>
      <c r="G11" s="126"/>
      <c r="H11" s="105">
        <f>sn</f>
        <v>850466</v>
      </c>
      <c r="I11" s="39"/>
      <c r="J11" s="121"/>
    </row>
    <row r="12" spans="1:10" x14ac:dyDescent="0.35">
      <c r="A12" s="416"/>
      <c r="B12" s="118"/>
      <c r="C12" s="38" t="s">
        <v>67</v>
      </c>
      <c r="D12" s="38"/>
      <c r="E12" s="38"/>
      <c r="F12" s="38"/>
      <c r="G12" s="126"/>
      <c r="H12" s="39"/>
      <c r="I12" s="39"/>
      <c r="J12" s="121"/>
    </row>
    <row r="13" spans="1:10" x14ac:dyDescent="0.35">
      <c r="A13" s="416"/>
      <c r="B13" s="118"/>
      <c r="C13" s="252" t="s">
        <v>183</v>
      </c>
      <c r="D13" s="38"/>
      <c r="E13" s="38"/>
      <c r="F13" s="38"/>
      <c r="G13" s="126"/>
      <c r="H13" s="39"/>
      <c r="I13" s="39"/>
      <c r="J13" s="121"/>
    </row>
    <row r="14" spans="1:10" x14ac:dyDescent="0.35">
      <c r="A14" s="416"/>
      <c r="B14" s="118"/>
      <c r="C14" s="38" t="s">
        <v>75</v>
      </c>
      <c r="D14" s="38"/>
      <c r="E14" s="38"/>
      <c r="F14" s="38"/>
      <c r="G14" s="38"/>
      <c r="H14" s="39"/>
      <c r="I14" s="39"/>
      <c r="J14" s="121"/>
    </row>
    <row r="15" spans="1:10" x14ac:dyDescent="0.35">
      <c r="A15" s="416"/>
      <c r="B15" s="118"/>
      <c r="C15" s="38" t="s">
        <v>76</v>
      </c>
      <c r="D15" s="38"/>
      <c r="E15" s="38"/>
      <c r="F15" s="38"/>
      <c r="G15" s="126"/>
      <c r="H15" s="39"/>
      <c r="I15" s="39"/>
      <c r="J15" s="121"/>
    </row>
    <row r="16" spans="1:10" x14ac:dyDescent="0.35">
      <c r="A16" s="416"/>
      <c r="B16" s="118"/>
      <c r="C16" s="38" t="s">
        <v>68</v>
      </c>
      <c r="D16" s="38"/>
      <c r="E16" s="38"/>
      <c r="F16" s="38"/>
      <c r="G16" s="126"/>
      <c r="H16" s="39"/>
      <c r="I16" s="39"/>
      <c r="J16" s="121"/>
    </row>
    <row r="17" spans="1:10" ht="16" thickBot="1" x14ac:dyDescent="0.4">
      <c r="A17" s="416"/>
      <c r="B17" s="118"/>
      <c r="C17" s="252" t="s">
        <v>184</v>
      </c>
      <c r="D17" s="38"/>
      <c r="E17" s="38"/>
      <c r="F17" s="38"/>
      <c r="G17" s="128"/>
      <c r="H17" s="40"/>
      <c r="I17" s="39"/>
      <c r="J17" s="121"/>
    </row>
    <row r="18" spans="1:10" ht="16" thickBot="1" x14ac:dyDescent="0.4">
      <c r="A18" s="416"/>
      <c r="B18" s="118"/>
      <c r="C18" s="38" t="s">
        <v>80</v>
      </c>
      <c r="D18" s="38"/>
      <c r="E18" s="38"/>
      <c r="F18" s="38"/>
      <c r="G18" s="126"/>
      <c r="H18" s="39"/>
      <c r="I18" s="41"/>
      <c r="J18" s="121"/>
    </row>
    <row r="19" spans="1:10" x14ac:dyDescent="0.35">
      <c r="A19" s="416"/>
      <c r="B19" s="118"/>
      <c r="C19" s="38" t="s">
        <v>81</v>
      </c>
      <c r="D19" s="38"/>
      <c r="E19" s="38"/>
      <c r="F19" s="38"/>
      <c r="G19" s="129"/>
      <c r="H19" s="39"/>
      <c r="I19" s="39"/>
      <c r="J19" s="121"/>
    </row>
    <row r="20" spans="1:10" x14ac:dyDescent="0.35">
      <c r="A20" s="416"/>
      <c r="B20" s="118"/>
      <c r="C20" s="38"/>
      <c r="D20" s="130"/>
      <c r="E20" s="38"/>
      <c r="F20" s="38"/>
      <c r="G20" s="129"/>
      <c r="H20" s="39"/>
      <c r="I20" s="39"/>
      <c r="J20" s="121"/>
    </row>
    <row r="21" spans="1:10" x14ac:dyDescent="0.35">
      <c r="A21" s="416"/>
      <c r="B21" s="118"/>
      <c r="C21" s="38"/>
      <c r="D21" s="122" t="s">
        <v>69</v>
      </c>
      <c r="E21" s="38"/>
      <c r="F21" s="38"/>
      <c r="G21" s="129"/>
      <c r="H21" s="105">
        <f>sn</f>
        <v>850466</v>
      </c>
      <c r="I21" s="39"/>
      <c r="J21" s="121"/>
    </row>
    <row r="22" spans="1:10" ht="16" thickBot="1" x14ac:dyDescent="0.4">
      <c r="A22" s="416"/>
      <c r="B22" s="118"/>
      <c r="C22" s="38" t="s">
        <v>71</v>
      </c>
      <c r="D22" s="38"/>
      <c r="E22" s="38"/>
      <c r="F22" s="38"/>
      <c r="G22" s="38"/>
      <c r="H22" s="40"/>
      <c r="I22" s="1"/>
      <c r="J22" s="121"/>
    </row>
    <row r="23" spans="1:10" x14ac:dyDescent="0.35">
      <c r="A23" s="416"/>
      <c r="B23" s="118"/>
      <c r="C23" s="131" t="s">
        <v>82</v>
      </c>
      <c r="D23" s="123"/>
      <c r="E23" s="38"/>
      <c r="F23" s="38"/>
      <c r="G23" s="123"/>
      <c r="H23" s="39"/>
      <c r="I23" s="39"/>
      <c r="J23" s="121"/>
    </row>
    <row r="24" spans="1:10" x14ac:dyDescent="0.35">
      <c r="A24" s="416"/>
      <c r="B24" s="118"/>
      <c r="C24" s="38"/>
      <c r="D24" s="123"/>
      <c r="E24" s="38"/>
      <c r="F24" s="38"/>
      <c r="G24" s="123"/>
      <c r="H24" s="39"/>
      <c r="I24" s="39"/>
      <c r="J24" s="121"/>
    </row>
    <row r="25" spans="1:10" x14ac:dyDescent="0.35">
      <c r="A25" s="416"/>
      <c r="B25" s="118"/>
      <c r="C25" s="38"/>
      <c r="D25" s="122" t="s">
        <v>72</v>
      </c>
      <c r="E25" s="38"/>
      <c r="F25" s="38"/>
      <c r="G25" s="123"/>
      <c r="H25" s="105">
        <f>sn</f>
        <v>850466</v>
      </c>
      <c r="I25" s="39"/>
      <c r="J25" s="121"/>
    </row>
    <row r="26" spans="1:10" x14ac:dyDescent="0.35">
      <c r="A26" s="416"/>
      <c r="B26" s="118"/>
      <c r="C26" s="38" t="s">
        <v>70</v>
      </c>
      <c r="D26" s="38"/>
      <c r="E26" s="38"/>
      <c r="F26" s="38"/>
      <c r="G26" s="123"/>
      <c r="H26" s="39"/>
      <c r="I26" s="39"/>
      <c r="J26" s="121"/>
    </row>
    <row r="27" spans="1:10" ht="16" thickBot="1" x14ac:dyDescent="0.4">
      <c r="A27" s="416"/>
      <c r="B27" s="118"/>
      <c r="C27" s="38" t="s">
        <v>73</v>
      </c>
      <c r="D27" s="123"/>
      <c r="E27" s="38"/>
      <c r="F27" s="38"/>
      <c r="G27" s="123"/>
      <c r="H27" s="39"/>
      <c r="I27" s="40"/>
      <c r="J27" s="121"/>
    </row>
    <row r="28" spans="1:10" ht="16" thickBot="1" x14ac:dyDescent="0.4">
      <c r="A28" s="416"/>
      <c r="B28" s="118"/>
      <c r="C28" s="38" t="s">
        <v>83</v>
      </c>
      <c r="D28" s="38"/>
      <c r="E28" s="38"/>
      <c r="F28" s="38"/>
      <c r="G28" s="124"/>
      <c r="H28" s="39"/>
      <c r="I28" s="40"/>
      <c r="J28" s="121"/>
    </row>
    <row r="29" spans="1:10" x14ac:dyDescent="0.35">
      <c r="A29" s="416"/>
      <c r="B29" s="118"/>
      <c r="C29" s="38"/>
      <c r="D29" s="38"/>
      <c r="E29" s="38"/>
      <c r="F29" s="38"/>
      <c r="G29" s="126"/>
      <c r="H29" s="39"/>
      <c r="I29" s="39"/>
      <c r="J29" s="121"/>
    </row>
    <row r="30" spans="1:10" ht="16" thickBot="1" x14ac:dyDescent="0.4">
      <c r="A30" s="416"/>
      <c r="B30" s="118"/>
      <c r="C30" s="132" t="s">
        <v>141</v>
      </c>
      <c r="D30" s="38"/>
      <c r="E30" s="38"/>
      <c r="F30" s="38"/>
      <c r="G30" s="126"/>
      <c r="H30" s="133">
        <f>sn</f>
        <v>850466</v>
      </c>
      <c r="I30" s="40"/>
      <c r="J30" s="121"/>
    </row>
    <row r="31" spans="1:10" x14ac:dyDescent="0.35">
      <c r="A31" s="416"/>
      <c r="B31" s="118"/>
      <c r="C31" s="127"/>
      <c r="D31" s="38"/>
      <c r="E31" s="38"/>
      <c r="F31" s="38"/>
      <c r="G31" s="126"/>
      <c r="H31" s="133"/>
      <c r="I31" s="39"/>
      <c r="J31" s="121"/>
    </row>
    <row r="32" spans="1:10" ht="16" thickBot="1" x14ac:dyDescent="0.4">
      <c r="A32" s="416"/>
      <c r="B32" s="118"/>
      <c r="C32" s="134" t="s">
        <v>146</v>
      </c>
      <c r="D32" s="38"/>
      <c r="E32" s="38"/>
      <c r="F32" s="38"/>
      <c r="G32" s="126"/>
      <c r="H32" s="39"/>
      <c r="I32" s="40"/>
      <c r="J32" s="121"/>
    </row>
    <row r="33" spans="1:11" ht="16" thickBot="1" x14ac:dyDescent="0.4">
      <c r="A33" s="416"/>
      <c r="B33" s="118"/>
      <c r="C33" s="134" t="s">
        <v>74</v>
      </c>
      <c r="D33" s="38"/>
      <c r="E33" s="38"/>
      <c r="F33" s="38"/>
      <c r="G33" s="38"/>
      <c r="H33" s="39"/>
      <c r="I33" s="41"/>
      <c r="J33" s="121"/>
    </row>
    <row r="34" spans="1:11" x14ac:dyDescent="0.35">
      <c r="A34" s="416"/>
      <c r="B34" s="118"/>
      <c r="C34" s="134"/>
      <c r="D34" s="38"/>
      <c r="E34" s="38"/>
      <c r="F34" s="38"/>
      <c r="G34" s="38"/>
      <c r="H34" s="39"/>
      <c r="I34" s="39"/>
      <c r="J34" s="121"/>
    </row>
    <row r="35" spans="1:11" ht="16" thickBot="1" x14ac:dyDescent="0.4">
      <c r="A35" s="416"/>
      <c r="B35" s="118"/>
      <c r="C35" s="134" t="s">
        <v>147</v>
      </c>
      <c r="D35" s="38"/>
      <c r="E35" s="38"/>
      <c r="F35" s="38"/>
      <c r="G35" s="38"/>
      <c r="H35" s="38"/>
      <c r="I35" s="40"/>
      <c r="J35" s="121"/>
    </row>
    <row r="36" spans="1:11" x14ac:dyDescent="0.35">
      <c r="A36" s="416"/>
      <c r="B36" s="118"/>
      <c r="C36" s="135"/>
      <c r="D36" s="135"/>
      <c r="E36" s="120"/>
      <c r="F36" s="120"/>
      <c r="G36" s="136"/>
      <c r="H36" s="120"/>
      <c r="I36" s="137"/>
      <c r="J36" s="121"/>
    </row>
    <row r="37" spans="1:11" ht="16" thickBot="1" x14ac:dyDescent="0.4">
      <c r="A37" s="416"/>
      <c r="B37" s="138"/>
      <c r="C37" s="139"/>
      <c r="D37" s="139"/>
      <c r="E37" s="139"/>
      <c r="F37" s="139"/>
      <c r="G37" s="140"/>
      <c r="H37" s="139"/>
      <c r="I37" s="139"/>
      <c r="J37" s="141"/>
    </row>
    <row r="38" spans="1:11" x14ac:dyDescent="0.35">
      <c r="A38" s="416"/>
      <c r="B38" s="120"/>
      <c r="C38" s="113"/>
      <c r="D38" s="113"/>
      <c r="E38" s="113"/>
      <c r="F38" s="113"/>
      <c r="G38" s="142"/>
      <c r="H38" s="113"/>
      <c r="I38" s="113"/>
      <c r="J38" s="120"/>
      <c r="K38" s="120"/>
    </row>
    <row r="39" spans="1:11" s="113" customFormat="1" x14ac:dyDescent="0.35">
      <c r="A39" s="416"/>
    </row>
    <row r="40" spans="1:11" s="113" customFormat="1" x14ac:dyDescent="0.35">
      <c r="A40" s="416"/>
    </row>
    <row r="41" spans="1:11" s="113" customFormat="1" x14ac:dyDescent="0.35">
      <c r="A41" s="416"/>
    </row>
    <row r="42" spans="1:11" s="113" customFormat="1" x14ac:dyDescent="0.35">
      <c r="A42" s="416"/>
    </row>
    <row r="43" spans="1:11" x14ac:dyDescent="0.35">
      <c r="A43" s="416"/>
    </row>
    <row r="44" spans="1:11" x14ac:dyDescent="0.35">
      <c r="A44" s="416"/>
    </row>
    <row r="45" spans="1:11" x14ac:dyDescent="0.35">
      <c r="A45" s="416"/>
    </row>
    <row r="46" spans="1:11" x14ac:dyDescent="0.35">
      <c r="A46" s="416"/>
    </row>
    <row r="47" spans="1:11" x14ac:dyDescent="0.35">
      <c r="A47" s="416"/>
    </row>
    <row r="48" spans="1:11" x14ac:dyDescent="0.35">
      <c r="A48" s="416"/>
    </row>
    <row r="49" spans="1:1" x14ac:dyDescent="0.35">
      <c r="A49" s="416"/>
    </row>
    <row r="50" spans="1:1" x14ac:dyDescent="0.35">
      <c r="A50" s="416"/>
    </row>
  </sheetData>
  <sheetProtection formatCells="0" formatColumns="0" formatRows="0" insertColumns="0" insertRows="0"/>
  <customSheetViews>
    <customSheetView guid="{8E4BBABB-7911-44AD-B433-A11CCD58A145}">
      <selection activeCell="C3" sqref="C3:I3"/>
      <pageMargins left="0.75" right="0.75" top="1" bottom="1" header="0.5" footer="0.5"/>
      <pageSetup orientation="portrait" horizontalDpi="300" r:id="rId1"/>
      <headerFooter alignWithMargins="0"/>
    </customSheetView>
    <customSheetView guid="{E44E9ED5-DBF3-4ABE-A992-6E6DDF112BEE}">
      <selection activeCell="C3" sqref="C3:I3"/>
      <pageMargins left="0.75" right="0.75" top="1" bottom="1" header="0.5" footer="0.5"/>
      <pageSetup orientation="portrait" horizontalDpi="300" r:id="rId2"/>
      <headerFooter alignWithMargins="0"/>
    </customSheetView>
    <customSheetView guid="{2E5B464B-1519-4EC6-9DD0-AF2943BCC3FD}">
      <selection activeCell="C3" sqref="C3:I3"/>
      <pageMargins left="0.75" right="0.75" top="1" bottom="1" header="0.5" footer="0.5"/>
      <pageSetup orientation="portrait" horizontalDpi="300" r:id="rId3"/>
      <headerFooter alignWithMargins="0"/>
    </customSheetView>
    <customSheetView guid="{6602064D-459E-4385-A9EF-97330E850F13}" topLeftCell="A16">
      <selection activeCell="G34" sqref="G34"/>
      <pageMargins left="0.75" right="0.75" top="1" bottom="1" header="0.5" footer="0.5"/>
      <pageSetup orientation="portrait" horizontalDpi="300" r:id="rId4"/>
      <headerFooter alignWithMargins="0"/>
    </customSheetView>
    <customSheetView guid="{084002ED-D923-499E-9556-7269C6898B48}">
      <selection activeCell="C3" sqref="C3:I3"/>
      <pageMargins left="0.75" right="0.75" top="1" bottom="1" header="0.5" footer="0.5"/>
      <pageSetup orientation="portrait" horizontalDpi="300" r:id="rId5"/>
      <headerFooter alignWithMargins="0"/>
    </customSheetView>
    <customSheetView guid="{4460409A-99F6-4E93-806A-65954041DE6A}">
      <selection activeCell="E2" sqref="E2"/>
      <pageMargins left="0.75" right="0.75" top="1" bottom="1" header="0.5" footer="0.5"/>
      <pageSetup orientation="portrait" horizontalDpi="300" r:id="rId6"/>
      <headerFooter alignWithMargins="0"/>
    </customSheetView>
    <customSheetView guid="{67187B97-D0EF-4521-978E-E296E792402A}">
      <selection activeCell="C3" sqref="C3:I3"/>
      <pageMargins left="0.75" right="0.75" top="1" bottom="1" header="0.5" footer="0.5"/>
      <pageSetup orientation="portrait" horizontalDpi="300" r:id="rId7"/>
      <headerFooter alignWithMargins="0"/>
    </customSheetView>
  </customSheetViews>
  <mergeCells count="5">
    <mergeCell ref="C3:I3"/>
    <mergeCell ref="C4:I4"/>
    <mergeCell ref="C5:I5"/>
    <mergeCell ref="A1:A50"/>
    <mergeCell ref="B1:C1"/>
  </mergeCells>
  <phoneticPr fontId="5" type="noConversion"/>
  <conditionalFormatting sqref="A1:A50">
    <cfRule type="cellIs" dxfId="3" priority="1" operator="equal">
      <formula>4</formula>
    </cfRule>
  </conditionalFormatting>
  <pageMargins left="0.75" right="0.75" top="1" bottom="1" header="0.5" footer="0.5"/>
  <pageSetup orientation="portrait" horizontalDpi="300" r:id="rId8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FFFF00"/>
  </sheetPr>
  <dimension ref="A1:O69"/>
  <sheetViews>
    <sheetView zoomScaleNormal="100" workbookViewId="0">
      <selection activeCell="I4" sqref="I4:I5"/>
    </sheetView>
  </sheetViews>
  <sheetFormatPr defaultColWidth="9.1796875" defaultRowHeight="12.5" x14ac:dyDescent="0.25"/>
  <cols>
    <col min="1" max="1" width="2.81640625" style="143" customWidth="1"/>
    <col min="2" max="2" width="7.54296875" style="42" customWidth="1"/>
    <col min="3" max="4" width="12.7265625" style="42" customWidth="1"/>
    <col min="5" max="5" width="12.26953125" style="42" bestFit="1" customWidth="1"/>
    <col min="6" max="7" width="11.1796875" style="42" customWidth="1"/>
    <col min="8" max="8" width="9.1796875" style="42"/>
    <col min="9" max="11" width="10.54296875" style="42" customWidth="1"/>
    <col min="12" max="12" width="7.453125" style="42" customWidth="1"/>
    <col min="13" max="15" width="9.1796875" style="327"/>
    <col min="16" max="16384" width="9.1796875" style="42"/>
  </cols>
  <sheetData>
    <row r="1" spans="1:12" ht="13.5" customHeight="1" thickBot="1" x14ac:dyDescent="0.3">
      <c r="A1" s="408">
        <f>(H27+H33+I36)/sn</f>
        <v>3</v>
      </c>
      <c r="B1" s="327"/>
      <c r="C1" s="327">
        <f>sn</f>
        <v>850466</v>
      </c>
      <c r="D1" s="327"/>
      <c r="E1" s="327"/>
      <c r="F1" s="327"/>
      <c r="G1" s="327"/>
      <c r="H1" s="327"/>
      <c r="I1" s="327"/>
      <c r="J1" s="327"/>
      <c r="K1" s="327"/>
      <c r="L1" s="327"/>
    </row>
    <row r="2" spans="1:12" ht="12.75" customHeight="1" x14ac:dyDescent="0.25">
      <c r="A2" s="408"/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2" ht="12.75" customHeight="1" x14ac:dyDescent="0.3">
      <c r="A3" s="408"/>
      <c r="B3" s="49"/>
      <c r="C3" s="50"/>
      <c r="D3" s="50"/>
      <c r="E3" s="50"/>
      <c r="F3" s="50"/>
      <c r="G3" s="50"/>
      <c r="H3" s="50"/>
      <c r="I3" s="51">
        <f>Data!I2</f>
        <v>2019</v>
      </c>
      <c r="J3" s="51">
        <f>Data!K2</f>
        <v>2018</v>
      </c>
      <c r="K3" s="51">
        <f>Data!M2</f>
        <v>2020</v>
      </c>
      <c r="L3" s="52"/>
    </row>
    <row r="4" spans="1:12" ht="12.75" customHeight="1" x14ac:dyDescent="0.25">
      <c r="A4" s="408"/>
      <c r="B4" s="49"/>
      <c r="C4" s="418" t="s">
        <v>10</v>
      </c>
      <c r="D4" s="419"/>
      <c r="E4" s="53"/>
      <c r="F4" s="422" t="s">
        <v>11</v>
      </c>
      <c r="G4" s="422"/>
      <c r="H4" s="54"/>
      <c r="I4" s="423"/>
      <c r="J4" s="423"/>
      <c r="K4" s="423"/>
      <c r="L4" s="52"/>
    </row>
    <row r="5" spans="1:12" ht="12.75" customHeight="1" x14ac:dyDescent="0.25">
      <c r="A5" s="408"/>
      <c r="B5" s="49"/>
      <c r="C5" s="420"/>
      <c r="D5" s="421"/>
      <c r="E5" s="55"/>
      <c r="F5" s="425" t="s">
        <v>41</v>
      </c>
      <c r="G5" s="425"/>
      <c r="H5" s="90"/>
      <c r="I5" s="424"/>
      <c r="J5" s="424"/>
      <c r="K5" s="424"/>
      <c r="L5" s="52"/>
    </row>
    <row r="6" spans="1:12" ht="12.75" customHeight="1" x14ac:dyDescent="0.25">
      <c r="A6" s="408"/>
      <c r="B6" s="49"/>
      <c r="C6" s="50"/>
      <c r="D6" s="50"/>
      <c r="E6" s="50"/>
      <c r="F6" s="50"/>
      <c r="G6" s="50"/>
      <c r="H6" s="50"/>
      <c r="I6" s="77"/>
      <c r="J6" s="38"/>
      <c r="K6" s="38"/>
      <c r="L6" s="52"/>
    </row>
    <row r="7" spans="1:12" ht="12.75" customHeight="1" x14ac:dyDescent="0.25">
      <c r="A7" s="408"/>
      <c r="B7" s="49"/>
      <c r="C7" s="418" t="s">
        <v>42</v>
      </c>
      <c r="D7" s="419"/>
      <c r="E7" s="53"/>
      <c r="F7" s="422" t="s">
        <v>43</v>
      </c>
      <c r="G7" s="422"/>
      <c r="H7" s="54"/>
      <c r="I7" s="423"/>
      <c r="J7" s="423"/>
      <c r="K7" s="423"/>
      <c r="L7" s="52"/>
    </row>
    <row r="8" spans="1:12" ht="12.75" customHeight="1" x14ac:dyDescent="0.25">
      <c r="A8" s="408"/>
      <c r="B8" s="49"/>
      <c r="C8" s="420"/>
      <c r="D8" s="421"/>
      <c r="E8" s="55"/>
      <c r="F8" s="425" t="s">
        <v>41</v>
      </c>
      <c r="G8" s="425"/>
      <c r="H8" s="90"/>
      <c r="I8" s="424"/>
      <c r="J8" s="424"/>
      <c r="K8" s="424"/>
      <c r="L8" s="52"/>
    </row>
    <row r="9" spans="1:12" ht="12.75" customHeight="1" x14ac:dyDescent="0.25">
      <c r="A9" s="408"/>
      <c r="B9" s="49"/>
      <c r="C9" s="50"/>
      <c r="D9" s="50"/>
      <c r="E9" s="50"/>
      <c r="F9" s="50"/>
      <c r="G9" s="50"/>
      <c r="H9" s="50"/>
      <c r="I9" s="38"/>
      <c r="J9" s="38"/>
      <c r="K9" s="38"/>
      <c r="L9" s="52"/>
    </row>
    <row r="10" spans="1:12" ht="12.75" customHeight="1" x14ac:dyDescent="0.25">
      <c r="A10" s="408"/>
      <c r="B10" s="49"/>
      <c r="C10" s="418" t="s">
        <v>44</v>
      </c>
      <c r="D10" s="419"/>
      <c r="E10" s="53"/>
      <c r="F10" s="426" t="s">
        <v>253</v>
      </c>
      <c r="G10" s="422"/>
      <c r="H10" s="54"/>
      <c r="I10" s="423"/>
      <c r="J10" s="423"/>
      <c r="K10" s="423"/>
      <c r="L10" s="52"/>
    </row>
    <row r="11" spans="1:12" ht="12.75" customHeight="1" x14ac:dyDescent="0.25">
      <c r="A11" s="408"/>
      <c r="B11" s="49"/>
      <c r="C11" s="420"/>
      <c r="D11" s="421"/>
      <c r="E11" s="55"/>
      <c r="F11" s="427" t="s">
        <v>119</v>
      </c>
      <c r="G11" s="425"/>
      <c r="H11" s="90"/>
      <c r="I11" s="424"/>
      <c r="J11" s="424"/>
      <c r="K11" s="424"/>
      <c r="L11" s="52"/>
    </row>
    <row r="12" spans="1:12" ht="12.75" customHeight="1" x14ac:dyDescent="0.25">
      <c r="A12" s="408"/>
      <c r="B12" s="49"/>
      <c r="C12" s="91"/>
      <c r="D12" s="91"/>
      <c r="E12" s="50"/>
      <c r="F12" s="50"/>
      <c r="G12" s="50"/>
      <c r="H12" s="50"/>
      <c r="I12" s="56"/>
      <c r="J12" s="56"/>
      <c r="K12" s="38"/>
      <c r="L12" s="52"/>
    </row>
    <row r="13" spans="1:12" ht="12.75" customHeight="1" x14ac:dyDescent="0.25">
      <c r="A13" s="408"/>
      <c r="B13" s="49"/>
      <c r="C13" s="428" t="s">
        <v>272</v>
      </c>
      <c r="D13" s="419"/>
      <c r="E13" s="53"/>
      <c r="F13" s="426" t="s">
        <v>254</v>
      </c>
      <c r="G13" s="422"/>
      <c r="H13" s="54"/>
      <c r="I13" s="429"/>
      <c r="J13" s="429"/>
      <c r="K13" s="429"/>
      <c r="L13" s="52"/>
    </row>
    <row r="14" spans="1:12" ht="12.75" customHeight="1" x14ac:dyDescent="0.25">
      <c r="A14" s="408"/>
      <c r="B14" s="49"/>
      <c r="C14" s="420"/>
      <c r="D14" s="421"/>
      <c r="E14" s="55"/>
      <c r="F14" s="425" t="s">
        <v>46</v>
      </c>
      <c r="G14" s="425"/>
      <c r="H14" s="90"/>
      <c r="I14" s="430"/>
      <c r="J14" s="430"/>
      <c r="K14" s="430"/>
      <c r="L14" s="52"/>
    </row>
    <row r="15" spans="1:12" ht="12.75" customHeight="1" x14ac:dyDescent="0.25">
      <c r="A15" s="408"/>
      <c r="B15" s="49"/>
      <c r="C15" s="91"/>
      <c r="D15" s="91"/>
      <c r="E15" s="50"/>
      <c r="F15" s="50"/>
      <c r="G15" s="50"/>
      <c r="H15" s="50"/>
      <c r="I15" s="56"/>
      <c r="J15" s="56"/>
      <c r="K15" s="38"/>
      <c r="L15" s="52"/>
    </row>
    <row r="16" spans="1:12" ht="12.75" customHeight="1" x14ac:dyDescent="0.25">
      <c r="A16" s="408"/>
      <c r="B16" s="49"/>
      <c r="C16" s="428" t="s">
        <v>271</v>
      </c>
      <c r="D16" s="419"/>
      <c r="E16" s="426" t="s">
        <v>274</v>
      </c>
      <c r="F16" s="422"/>
      <c r="G16" s="422"/>
      <c r="H16" s="431"/>
      <c r="I16" s="432"/>
      <c r="J16" s="432"/>
      <c r="K16" s="447"/>
      <c r="L16" s="52"/>
    </row>
    <row r="17" spans="1:13" ht="12.75" customHeight="1" x14ac:dyDescent="0.25">
      <c r="A17" s="408"/>
      <c r="B17" s="49"/>
      <c r="C17" s="420"/>
      <c r="D17" s="421"/>
      <c r="E17" s="422" t="s">
        <v>38</v>
      </c>
      <c r="F17" s="422"/>
      <c r="G17" s="422"/>
      <c r="H17" s="431"/>
      <c r="I17" s="433"/>
      <c r="J17" s="433"/>
      <c r="K17" s="448"/>
      <c r="L17" s="52"/>
    </row>
    <row r="18" spans="1:13" ht="12.75" customHeight="1" x14ac:dyDescent="0.25">
      <c r="A18" s="408"/>
      <c r="B18" s="49"/>
      <c r="C18" s="91"/>
      <c r="D18" s="91"/>
      <c r="E18" s="50"/>
      <c r="F18" s="50"/>
      <c r="G18" s="50"/>
      <c r="H18" s="50"/>
      <c r="I18" s="56"/>
      <c r="J18" s="56"/>
      <c r="K18" s="38"/>
      <c r="L18" s="52"/>
    </row>
    <row r="19" spans="1:13" ht="12.75" customHeight="1" x14ac:dyDescent="0.25">
      <c r="A19" s="408"/>
      <c r="B19" s="49"/>
      <c r="C19" s="418" t="s">
        <v>52</v>
      </c>
      <c r="D19" s="419"/>
      <c r="E19" s="53"/>
      <c r="F19" s="426" t="s">
        <v>274</v>
      </c>
      <c r="G19" s="422"/>
      <c r="H19" s="54"/>
      <c r="I19" s="434"/>
      <c r="J19" s="434"/>
      <c r="K19" s="434"/>
      <c r="L19" s="52"/>
    </row>
    <row r="20" spans="1:13" ht="12.75" customHeight="1" x14ac:dyDescent="0.25">
      <c r="A20" s="408"/>
      <c r="B20" s="49"/>
      <c r="C20" s="420"/>
      <c r="D20" s="421"/>
      <c r="E20" s="55"/>
      <c r="F20" s="425" t="s">
        <v>53</v>
      </c>
      <c r="G20" s="425"/>
      <c r="H20" s="300"/>
      <c r="I20" s="435"/>
      <c r="J20" s="435"/>
      <c r="K20" s="435"/>
      <c r="L20" s="52"/>
    </row>
    <row r="21" spans="1:13" ht="12.75" customHeight="1" x14ac:dyDescent="0.25">
      <c r="A21" s="408"/>
      <c r="B21" s="49"/>
      <c r="C21" s="91"/>
      <c r="D21" s="91"/>
      <c r="E21" s="50"/>
      <c r="F21" s="50"/>
      <c r="G21" s="50"/>
      <c r="H21" s="50"/>
      <c r="I21" s="56"/>
      <c r="J21" s="56"/>
      <c r="K21" s="38"/>
      <c r="L21" s="52"/>
    </row>
    <row r="22" spans="1:13" ht="12.75" customHeight="1" x14ac:dyDescent="0.25">
      <c r="A22" s="408"/>
      <c r="B22" s="49"/>
      <c r="C22" s="418" t="s">
        <v>84</v>
      </c>
      <c r="D22" s="419"/>
      <c r="E22" s="53"/>
      <c r="F22" s="422" t="s">
        <v>85</v>
      </c>
      <c r="G22" s="422"/>
      <c r="H22" s="54"/>
      <c r="I22" s="436"/>
      <c r="J22" s="438"/>
      <c r="K22" s="436"/>
      <c r="L22" s="52"/>
    </row>
    <row r="23" spans="1:13" ht="12.75" customHeight="1" x14ac:dyDescent="0.25">
      <c r="A23" s="408"/>
      <c r="B23" s="49"/>
      <c r="C23" s="420"/>
      <c r="D23" s="421"/>
      <c r="E23" s="55"/>
      <c r="F23" s="425" t="s">
        <v>86</v>
      </c>
      <c r="G23" s="425"/>
      <c r="H23" s="300"/>
      <c r="I23" s="437"/>
      <c r="J23" s="439"/>
      <c r="K23" s="437"/>
      <c r="L23" s="52"/>
      <c r="M23" s="328"/>
    </row>
    <row r="24" spans="1:13" ht="12.75" customHeight="1" x14ac:dyDescent="0.25">
      <c r="A24" s="408"/>
      <c r="B24" s="49"/>
      <c r="C24" s="91"/>
      <c r="D24" s="91"/>
      <c r="E24" s="50"/>
      <c r="F24" s="50"/>
      <c r="G24" s="50"/>
      <c r="H24" s="50"/>
      <c r="I24" s="56"/>
      <c r="J24" s="56"/>
      <c r="K24" s="38"/>
      <c r="L24" s="52"/>
    </row>
    <row r="25" spans="1:13" ht="12.75" customHeight="1" x14ac:dyDescent="0.25">
      <c r="A25" s="408"/>
      <c r="B25" s="49"/>
      <c r="C25" s="418" t="s">
        <v>49</v>
      </c>
      <c r="D25" s="419"/>
      <c r="E25" s="53"/>
      <c r="F25" s="422" t="s">
        <v>50</v>
      </c>
      <c r="G25" s="422"/>
      <c r="H25" s="54"/>
      <c r="I25" s="440"/>
      <c r="J25" s="440"/>
      <c r="K25" s="449"/>
      <c r="L25" s="52"/>
    </row>
    <row r="26" spans="1:13" ht="12.75" customHeight="1" x14ac:dyDescent="0.25">
      <c r="A26" s="408"/>
      <c r="B26" s="49"/>
      <c r="C26" s="420"/>
      <c r="D26" s="421"/>
      <c r="E26" s="55"/>
      <c r="F26" s="425" t="s">
        <v>51</v>
      </c>
      <c r="G26" s="425"/>
      <c r="H26" s="320"/>
      <c r="I26" s="441"/>
      <c r="J26" s="441"/>
      <c r="K26" s="450"/>
      <c r="L26" s="52"/>
    </row>
    <row r="27" spans="1:13" ht="12.75" customHeight="1" x14ac:dyDescent="0.25">
      <c r="A27" s="408"/>
      <c r="B27" s="49"/>
      <c r="C27" s="91"/>
      <c r="D27" s="91"/>
      <c r="E27" s="50"/>
      <c r="F27" s="50"/>
      <c r="G27" s="50"/>
      <c r="H27" s="57">
        <f>sn</f>
        <v>850466</v>
      </c>
      <c r="I27" s="56"/>
      <c r="J27" s="56"/>
      <c r="K27" s="38"/>
      <c r="L27" s="52"/>
    </row>
    <row r="28" spans="1:13" ht="12.75" customHeight="1" x14ac:dyDescent="0.25">
      <c r="A28" s="408"/>
      <c r="B28" s="49"/>
      <c r="C28" s="428" t="s">
        <v>115</v>
      </c>
      <c r="D28" s="419"/>
      <c r="E28" s="426" t="s">
        <v>120</v>
      </c>
      <c r="F28" s="422"/>
      <c r="G28" s="422"/>
      <c r="H28" s="431"/>
      <c r="I28" s="440"/>
      <c r="J28" s="440"/>
      <c r="K28" s="451"/>
      <c r="L28" s="52"/>
    </row>
    <row r="29" spans="1:13" ht="12.75" customHeight="1" x14ac:dyDescent="0.25">
      <c r="A29" s="408"/>
      <c r="B29" s="49"/>
      <c r="C29" s="420"/>
      <c r="D29" s="421"/>
      <c r="E29" s="422" t="s">
        <v>2</v>
      </c>
      <c r="F29" s="422"/>
      <c r="G29" s="422"/>
      <c r="H29" s="431"/>
      <c r="I29" s="441"/>
      <c r="J29" s="441"/>
      <c r="K29" s="450"/>
      <c r="L29" s="52"/>
    </row>
    <row r="30" spans="1:13" ht="12.75" customHeight="1" x14ac:dyDescent="0.25">
      <c r="A30" s="408"/>
      <c r="B30" s="49"/>
      <c r="C30" s="58"/>
      <c r="D30" s="58"/>
      <c r="E30" s="58"/>
      <c r="F30" s="58"/>
      <c r="G30" s="58"/>
      <c r="H30" s="58"/>
      <c r="I30" s="59"/>
      <c r="J30" s="59"/>
      <c r="K30" s="59"/>
      <c r="L30" s="52"/>
    </row>
    <row r="31" spans="1:13" ht="12.75" customHeight="1" x14ac:dyDescent="0.25">
      <c r="A31" s="408"/>
      <c r="B31" s="49"/>
      <c r="C31" s="428" t="s">
        <v>116</v>
      </c>
      <c r="D31" s="419"/>
      <c r="E31" s="426" t="s">
        <v>117</v>
      </c>
      <c r="F31" s="422"/>
      <c r="G31" s="422"/>
      <c r="H31" s="431"/>
      <c r="I31" s="440"/>
      <c r="J31" s="440"/>
      <c r="K31" s="451"/>
      <c r="L31" s="52"/>
    </row>
    <row r="32" spans="1:13" ht="12.75" customHeight="1" x14ac:dyDescent="0.25">
      <c r="A32" s="408"/>
      <c r="B32" s="49"/>
      <c r="C32" s="420"/>
      <c r="D32" s="421"/>
      <c r="E32" s="426" t="s">
        <v>118</v>
      </c>
      <c r="F32" s="426"/>
      <c r="G32" s="426"/>
      <c r="H32" s="442"/>
      <c r="I32" s="441"/>
      <c r="J32" s="441"/>
      <c r="K32" s="450"/>
      <c r="L32" s="52"/>
    </row>
    <row r="33" spans="1:12" ht="12.75" customHeight="1" x14ac:dyDescent="0.25">
      <c r="A33" s="408"/>
      <c r="B33" s="49"/>
      <c r="C33" s="321"/>
      <c r="D33" s="321"/>
      <c r="E33" s="321"/>
      <c r="F33" s="321"/>
      <c r="G33" s="321"/>
      <c r="H33" s="322">
        <f>sn</f>
        <v>850466</v>
      </c>
      <c r="I33" s="323"/>
      <c r="J33" s="323"/>
      <c r="K33" s="323"/>
      <c r="L33" s="52"/>
    </row>
    <row r="34" spans="1:12" ht="12.75" customHeight="1" x14ac:dyDescent="0.25">
      <c r="A34" s="408"/>
      <c r="B34" s="49"/>
      <c r="C34" s="324"/>
      <c r="D34" s="324"/>
      <c r="E34" s="324"/>
      <c r="F34" s="324"/>
      <c r="G34" s="324"/>
      <c r="H34" s="324"/>
      <c r="I34" s="324"/>
      <c r="J34" s="324"/>
      <c r="K34" s="324"/>
      <c r="L34" s="52"/>
    </row>
    <row r="35" spans="1:12" ht="12.75" customHeight="1" x14ac:dyDescent="0.25">
      <c r="A35" s="408"/>
      <c r="B35" s="49"/>
      <c r="C35" s="324"/>
      <c r="D35" s="324"/>
      <c r="E35" s="324"/>
      <c r="F35" s="324"/>
      <c r="G35" s="324"/>
      <c r="H35" s="324"/>
      <c r="I35" s="324"/>
      <c r="J35" s="324"/>
      <c r="K35" s="324"/>
      <c r="L35" s="52"/>
    </row>
    <row r="36" spans="1:12" ht="12.75" customHeight="1" x14ac:dyDescent="0.25">
      <c r="A36" s="408"/>
      <c r="B36" s="49"/>
      <c r="C36" s="321"/>
      <c r="D36" s="321"/>
      <c r="E36" s="321"/>
      <c r="F36" s="321"/>
      <c r="G36" s="321"/>
      <c r="H36" s="321"/>
      <c r="I36" s="322">
        <f>sn</f>
        <v>850466</v>
      </c>
      <c r="J36" s="323"/>
      <c r="K36" s="323"/>
      <c r="L36" s="52"/>
    </row>
    <row r="37" spans="1:12" ht="12.75" customHeight="1" x14ac:dyDescent="0.25">
      <c r="A37" s="408"/>
      <c r="B37" s="49"/>
      <c r="C37" s="324"/>
      <c r="D37" s="324"/>
      <c r="E37" s="324"/>
      <c r="F37" s="324"/>
      <c r="G37" s="324"/>
      <c r="H37" s="324"/>
      <c r="I37" s="324"/>
      <c r="J37" s="324"/>
      <c r="K37" s="324"/>
      <c r="L37" s="52"/>
    </row>
    <row r="38" spans="1:12" ht="12.75" customHeight="1" x14ac:dyDescent="0.25">
      <c r="A38" s="408"/>
      <c r="B38" s="49"/>
      <c r="C38" s="324"/>
      <c r="D38" s="324"/>
      <c r="E38" s="324"/>
      <c r="F38" s="324"/>
      <c r="G38" s="324"/>
      <c r="H38" s="324"/>
      <c r="I38" s="324"/>
      <c r="J38" s="324"/>
      <c r="K38" s="324"/>
      <c r="L38" s="52"/>
    </row>
    <row r="39" spans="1:12" ht="12.75" customHeight="1" x14ac:dyDescent="0.25">
      <c r="A39" s="408"/>
      <c r="B39" s="49"/>
      <c r="C39" s="50"/>
      <c r="D39" s="50"/>
      <c r="E39" s="50"/>
      <c r="F39" s="50"/>
      <c r="G39" s="50"/>
      <c r="H39" s="50"/>
      <c r="I39" s="38"/>
      <c r="J39" s="38"/>
      <c r="K39" s="38"/>
      <c r="L39" s="52"/>
    </row>
    <row r="40" spans="1:12" ht="12.75" customHeight="1" x14ac:dyDescent="0.25">
      <c r="A40" s="408"/>
      <c r="B40" s="49"/>
      <c r="C40" s="443"/>
      <c r="D40" s="443"/>
      <c r="E40" s="445"/>
      <c r="F40" s="446"/>
      <c r="G40" s="446"/>
      <c r="H40" s="446"/>
      <c r="I40" s="444"/>
      <c r="J40" s="444"/>
      <c r="K40" s="444"/>
      <c r="L40" s="52"/>
    </row>
    <row r="41" spans="1:12" ht="12.75" customHeight="1" x14ac:dyDescent="0.25">
      <c r="A41" s="408"/>
      <c r="B41" s="49"/>
      <c r="C41" s="443"/>
      <c r="D41" s="443"/>
      <c r="E41" s="446"/>
      <c r="F41" s="446"/>
      <c r="G41" s="446"/>
      <c r="H41" s="446"/>
      <c r="I41" s="444"/>
      <c r="J41" s="444"/>
      <c r="K41" s="444"/>
      <c r="L41" s="52"/>
    </row>
    <row r="42" spans="1:12" ht="12.75" customHeight="1" x14ac:dyDescent="0.25">
      <c r="A42" s="408"/>
      <c r="B42" s="49"/>
      <c r="C42" s="91"/>
      <c r="D42" s="91"/>
      <c r="E42" s="50"/>
      <c r="F42" s="60"/>
      <c r="G42" s="60"/>
      <c r="H42" s="60"/>
      <c r="I42" s="61"/>
      <c r="J42" s="61"/>
      <c r="K42" s="61"/>
      <c r="L42" s="52"/>
    </row>
    <row r="43" spans="1:12" ht="12.75" customHeight="1" x14ac:dyDescent="0.25">
      <c r="A43" s="408"/>
      <c r="B43" s="49"/>
      <c r="C43" s="443"/>
      <c r="D43" s="443"/>
      <c r="E43" s="50"/>
      <c r="F43" s="445"/>
      <c r="G43" s="446"/>
      <c r="H43" s="60"/>
      <c r="I43" s="444"/>
      <c r="J43" s="444"/>
      <c r="K43" s="444"/>
      <c r="L43" s="52"/>
    </row>
    <row r="44" spans="1:12" ht="12.75" customHeight="1" x14ac:dyDescent="0.25">
      <c r="A44" s="408"/>
      <c r="B44" s="49"/>
      <c r="C44" s="443"/>
      <c r="D44" s="443"/>
      <c r="E44" s="50"/>
      <c r="F44" s="446"/>
      <c r="G44" s="446"/>
      <c r="H44" s="60"/>
      <c r="I44" s="444"/>
      <c r="J44" s="444"/>
      <c r="K44" s="444"/>
      <c r="L44" s="52"/>
    </row>
    <row r="45" spans="1:12" ht="12.75" customHeight="1" x14ac:dyDescent="0.25">
      <c r="A45" s="408"/>
      <c r="B45" s="49"/>
      <c r="C45" s="50"/>
      <c r="D45" s="50"/>
      <c r="E45" s="50"/>
      <c r="F45" s="50"/>
      <c r="G45" s="50"/>
      <c r="H45" s="50"/>
      <c r="I45" s="38"/>
      <c r="J45" s="38"/>
      <c r="K45" s="38"/>
      <c r="L45" s="52"/>
    </row>
    <row r="46" spans="1:12" ht="12.75" customHeight="1" x14ac:dyDescent="0.25">
      <c r="A46" s="408"/>
      <c r="B46" s="49"/>
      <c r="C46" s="443"/>
      <c r="D46" s="443"/>
      <c r="E46" s="50"/>
      <c r="F46" s="445"/>
      <c r="G46" s="446"/>
      <c r="H46" s="60"/>
      <c r="I46" s="444"/>
      <c r="J46" s="444"/>
      <c r="K46" s="444"/>
      <c r="L46" s="52"/>
    </row>
    <row r="47" spans="1:12" ht="12.75" customHeight="1" x14ac:dyDescent="0.25">
      <c r="A47" s="408"/>
      <c r="B47" s="49"/>
      <c r="C47" s="443"/>
      <c r="D47" s="443"/>
      <c r="E47" s="50"/>
      <c r="F47" s="446"/>
      <c r="G47" s="446"/>
      <c r="H47" s="60"/>
      <c r="I47" s="444"/>
      <c r="J47" s="444"/>
      <c r="K47" s="444"/>
      <c r="L47" s="52"/>
    </row>
    <row r="48" spans="1:12" ht="12.75" customHeight="1" x14ac:dyDescent="0.25">
      <c r="A48" s="408"/>
      <c r="B48" s="49"/>
      <c r="C48" s="91"/>
      <c r="D48" s="91"/>
      <c r="E48" s="50"/>
      <c r="F48" s="60"/>
      <c r="G48" s="60"/>
      <c r="H48" s="60"/>
      <c r="I48" s="61"/>
      <c r="J48" s="61"/>
      <c r="K48" s="61"/>
      <c r="L48" s="52"/>
    </row>
    <row r="49" spans="1:12" ht="12.75" customHeight="1" x14ac:dyDescent="0.25">
      <c r="A49" s="408"/>
      <c r="B49" s="49"/>
      <c r="C49" s="443"/>
      <c r="D49" s="443"/>
      <c r="E49" s="50"/>
      <c r="F49" s="446"/>
      <c r="G49" s="446"/>
      <c r="H49" s="60"/>
      <c r="I49" s="452"/>
      <c r="J49" s="453"/>
      <c r="K49" s="452"/>
      <c r="L49" s="52"/>
    </row>
    <row r="50" spans="1:12" ht="12.75" customHeight="1" x14ac:dyDescent="0.25">
      <c r="A50" s="408"/>
      <c r="B50" s="49"/>
      <c r="C50" s="443"/>
      <c r="D50" s="443"/>
      <c r="E50" s="50"/>
      <c r="F50" s="446"/>
      <c r="G50" s="446"/>
      <c r="H50" s="60"/>
      <c r="I50" s="452"/>
      <c r="J50" s="453"/>
      <c r="K50" s="452"/>
      <c r="L50" s="52"/>
    </row>
    <row r="51" spans="1:12" ht="13.5" customHeight="1" thickBot="1" x14ac:dyDescent="0.3">
      <c r="A51" s="408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4"/>
    </row>
    <row r="52" spans="1:12" ht="12.75" customHeight="1" x14ac:dyDescent="0.25">
      <c r="A52" s="408"/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327"/>
    </row>
    <row r="53" spans="1:12" ht="12.75" customHeight="1" x14ac:dyDescent="0.25">
      <c r="A53" s="408"/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</row>
    <row r="54" spans="1:12" ht="12.75" customHeight="1" x14ac:dyDescent="0.25">
      <c r="A54" s="408"/>
      <c r="B54" s="327"/>
      <c r="C54" s="327"/>
      <c r="D54" s="329"/>
      <c r="E54" s="329"/>
      <c r="F54" s="329"/>
      <c r="G54" s="327"/>
      <c r="H54" s="327"/>
      <c r="I54" s="327"/>
      <c r="J54" s="327"/>
      <c r="K54" s="327"/>
      <c r="L54" s="327"/>
    </row>
    <row r="55" spans="1:12" ht="12.75" customHeight="1" x14ac:dyDescent="0.25">
      <c r="A55" s="408"/>
      <c r="B55" s="327"/>
      <c r="C55" s="327"/>
      <c r="D55" s="329"/>
      <c r="E55" s="327"/>
      <c r="F55" s="327"/>
      <c r="G55" s="327"/>
      <c r="H55" s="327"/>
      <c r="I55" s="327"/>
      <c r="J55" s="327"/>
      <c r="K55" s="327"/>
      <c r="L55" s="327"/>
    </row>
    <row r="56" spans="1:12" ht="12.75" customHeight="1" x14ac:dyDescent="0.25">
      <c r="A56" s="408"/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327"/>
    </row>
    <row r="57" spans="1:12" ht="12.75" customHeight="1" x14ac:dyDescent="0.25">
      <c r="A57" s="408"/>
      <c r="B57" s="327"/>
      <c r="C57" s="327"/>
      <c r="D57" s="327"/>
      <c r="E57" s="327"/>
      <c r="F57" s="327"/>
      <c r="G57" s="327"/>
      <c r="H57" s="327"/>
      <c r="I57" s="327"/>
      <c r="J57" s="327"/>
      <c r="K57" s="327"/>
      <c r="L57" s="327"/>
    </row>
    <row r="58" spans="1:12" ht="12.75" customHeight="1" x14ac:dyDescent="0.25">
      <c r="A58" s="408"/>
      <c r="B58" s="327"/>
      <c r="C58" s="327"/>
      <c r="D58" s="327"/>
      <c r="E58" s="327"/>
      <c r="F58" s="327"/>
      <c r="G58" s="327"/>
      <c r="H58" s="327"/>
      <c r="I58" s="327"/>
      <c r="J58" s="327"/>
      <c r="K58" s="327"/>
      <c r="L58" s="327"/>
    </row>
    <row r="59" spans="1:12" ht="12.75" customHeight="1" x14ac:dyDescent="0.25">
      <c r="A59" s="408"/>
      <c r="B59" s="327"/>
      <c r="C59" s="327"/>
      <c r="D59" s="327"/>
      <c r="E59" s="327"/>
      <c r="F59" s="327"/>
      <c r="G59" s="327"/>
      <c r="H59" s="327"/>
      <c r="I59" s="327"/>
      <c r="J59" s="327"/>
      <c r="K59" s="327"/>
      <c r="L59" s="327"/>
    </row>
    <row r="60" spans="1:12" x14ac:dyDescent="0.25"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</row>
    <row r="61" spans="1:12" x14ac:dyDescent="0.25">
      <c r="B61" s="327"/>
      <c r="C61" s="327"/>
      <c r="D61" s="327"/>
      <c r="E61" s="327"/>
      <c r="F61" s="327"/>
      <c r="G61" s="327"/>
      <c r="H61" s="327"/>
      <c r="I61" s="327"/>
      <c r="J61" s="327"/>
      <c r="K61" s="327"/>
      <c r="L61" s="327"/>
    </row>
    <row r="62" spans="1:12" x14ac:dyDescent="0.25"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</row>
    <row r="63" spans="1:12" x14ac:dyDescent="0.25">
      <c r="B63" s="327"/>
      <c r="C63" s="327"/>
      <c r="D63" s="327"/>
      <c r="E63" s="327"/>
      <c r="F63" s="327"/>
      <c r="G63" s="327"/>
      <c r="H63" s="327"/>
      <c r="I63" s="327"/>
      <c r="J63" s="327"/>
      <c r="K63" s="327"/>
      <c r="L63" s="327"/>
    </row>
    <row r="64" spans="1:12" x14ac:dyDescent="0.25">
      <c r="B64" s="327"/>
      <c r="C64" s="327"/>
      <c r="D64" s="327"/>
      <c r="E64" s="327"/>
      <c r="F64" s="327"/>
      <c r="G64" s="327"/>
      <c r="H64" s="327"/>
      <c r="I64" s="327"/>
      <c r="J64" s="327"/>
      <c r="K64" s="327"/>
      <c r="L64" s="327"/>
    </row>
    <row r="65" spans="2:12" x14ac:dyDescent="0.25">
      <c r="B65" s="327"/>
      <c r="C65" s="327"/>
      <c r="D65" s="327"/>
      <c r="E65" s="327"/>
      <c r="F65" s="327"/>
      <c r="G65" s="327"/>
      <c r="H65" s="327"/>
      <c r="I65" s="327"/>
      <c r="J65" s="327"/>
      <c r="K65" s="327"/>
      <c r="L65" s="327"/>
    </row>
    <row r="66" spans="2:12" x14ac:dyDescent="0.25">
      <c r="B66" s="327"/>
      <c r="C66" s="327"/>
      <c r="D66" s="327"/>
      <c r="E66" s="327"/>
      <c r="F66" s="327"/>
      <c r="G66" s="327"/>
      <c r="H66" s="327"/>
      <c r="I66" s="327"/>
      <c r="J66" s="327"/>
      <c r="K66" s="327"/>
      <c r="L66" s="327"/>
    </row>
    <row r="67" spans="2:12" x14ac:dyDescent="0.25">
      <c r="B67" s="327"/>
      <c r="C67" s="327"/>
      <c r="D67" s="327"/>
      <c r="E67" s="327"/>
      <c r="F67" s="327"/>
      <c r="G67" s="327"/>
      <c r="H67" s="327"/>
      <c r="I67" s="327"/>
      <c r="J67" s="327"/>
      <c r="K67" s="327"/>
      <c r="L67" s="327"/>
    </row>
    <row r="68" spans="2:12" x14ac:dyDescent="0.25">
      <c r="B68" s="327"/>
      <c r="C68" s="327"/>
      <c r="D68" s="327"/>
      <c r="E68" s="327"/>
      <c r="F68" s="327"/>
      <c r="G68" s="327"/>
      <c r="H68" s="327"/>
      <c r="I68" s="327"/>
      <c r="J68" s="327"/>
      <c r="K68" s="327"/>
      <c r="L68" s="327"/>
    </row>
    <row r="69" spans="2:12" x14ac:dyDescent="0.25"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</row>
  </sheetData>
  <sheetProtection password="DC57" sheet="1" objects="1" scenarios="1" formatCells="0" formatColumns="0" formatRows="0" insertColumns="0" insertRows="0"/>
  <customSheetViews>
    <customSheetView guid="{8E4BBABB-7911-44AD-B433-A11CCD58A145}">
      <selection activeCell="I4" sqref="I4:I5"/>
      <pageMargins left="0.75" right="0.75" top="1" bottom="1" header="0.5" footer="0.5"/>
      <headerFooter alignWithMargins="0"/>
    </customSheetView>
    <customSheetView guid="{E44E9ED5-DBF3-4ABE-A992-6E6DDF112BEE}">
      <selection activeCell="D34" sqref="D34"/>
      <pageMargins left="0.75" right="0.75" top="1" bottom="1" header="0.5" footer="0.5"/>
      <headerFooter alignWithMargins="0"/>
    </customSheetView>
    <customSheetView guid="{2E5B464B-1519-4EC6-9DD0-AF2943BCC3FD}">
      <selection activeCell="E2" sqref="E2"/>
      <pageMargins left="0.75" right="0.75" top="1" bottom="1" header="0.5" footer="0.5"/>
      <headerFooter alignWithMargins="0"/>
    </customSheetView>
    <customSheetView guid="{6602064D-459E-4385-A9EF-97330E850F13}">
      <selection activeCell="I28" sqref="I28:I29"/>
      <pageMargins left="0.75" right="0.75" top="1" bottom="1" header="0.5" footer="0.5"/>
      <headerFooter alignWithMargins="0"/>
    </customSheetView>
    <customSheetView guid="{084002ED-D923-499E-9556-7269C6898B48}">
      <selection activeCell="E2" sqref="E2"/>
      <pageMargins left="0.75" right="0.75" top="1" bottom="1" header="0.5" footer="0.5"/>
      <headerFooter alignWithMargins="0"/>
    </customSheetView>
    <customSheetView guid="{4460409A-99F6-4E93-806A-65954041DE6A}">
      <selection activeCell="E1" sqref="E1"/>
      <pageMargins left="0.75" right="0.75" top="1" bottom="1" header="0.5" footer="0.5"/>
      <headerFooter alignWithMargins="0"/>
    </customSheetView>
    <customSheetView guid="{67187B97-D0EF-4521-978E-E296E792402A}">
      <selection activeCell="I4" sqref="I4:I5"/>
      <pageMargins left="0.75" right="0.75" top="1" bottom="1" header="0.5" footer="0.5"/>
      <headerFooter alignWithMargins="0"/>
    </customSheetView>
  </customSheetViews>
  <mergeCells count="85">
    <mergeCell ref="C28:D29"/>
    <mergeCell ref="E28:H28"/>
    <mergeCell ref="I28:I29"/>
    <mergeCell ref="J28:J29"/>
    <mergeCell ref="K28:K29"/>
    <mergeCell ref="E29:H29"/>
    <mergeCell ref="K49:K50"/>
    <mergeCell ref="F50:G50"/>
    <mergeCell ref="C49:D50"/>
    <mergeCell ref="F49:G49"/>
    <mergeCell ref="I49:I50"/>
    <mergeCell ref="J49:J50"/>
    <mergeCell ref="K43:K44"/>
    <mergeCell ref="K46:K47"/>
    <mergeCell ref="K22:K23"/>
    <mergeCell ref="K25:K26"/>
    <mergeCell ref="K31:K32"/>
    <mergeCell ref="K40:K41"/>
    <mergeCell ref="K16:K17"/>
    <mergeCell ref="K19:K20"/>
    <mergeCell ref="K4:K5"/>
    <mergeCell ref="K7:K8"/>
    <mergeCell ref="K10:K11"/>
    <mergeCell ref="K13:K14"/>
    <mergeCell ref="I43:I44"/>
    <mergeCell ref="J43:J44"/>
    <mergeCell ref="F44:G44"/>
    <mergeCell ref="C46:D47"/>
    <mergeCell ref="F46:G46"/>
    <mergeCell ref="I46:I47"/>
    <mergeCell ref="J46:J47"/>
    <mergeCell ref="F47:G47"/>
    <mergeCell ref="C43:D44"/>
    <mergeCell ref="F43:G43"/>
    <mergeCell ref="C40:D41"/>
    <mergeCell ref="I40:I41"/>
    <mergeCell ref="J40:J41"/>
    <mergeCell ref="E40:H40"/>
    <mergeCell ref="E41:H41"/>
    <mergeCell ref="C31:D32"/>
    <mergeCell ref="I31:I32"/>
    <mergeCell ref="J31:J32"/>
    <mergeCell ref="E31:H31"/>
    <mergeCell ref="E32:H32"/>
    <mergeCell ref="I22:I23"/>
    <mergeCell ref="J22:J23"/>
    <mergeCell ref="F23:G23"/>
    <mergeCell ref="C25:D26"/>
    <mergeCell ref="F25:G25"/>
    <mergeCell ref="I25:I26"/>
    <mergeCell ref="J25:J26"/>
    <mergeCell ref="F26:G26"/>
    <mergeCell ref="C22:D23"/>
    <mergeCell ref="F22:G22"/>
    <mergeCell ref="C19:D20"/>
    <mergeCell ref="F19:G19"/>
    <mergeCell ref="I19:I20"/>
    <mergeCell ref="J19:J20"/>
    <mergeCell ref="F20:G20"/>
    <mergeCell ref="C16:D17"/>
    <mergeCell ref="E16:H16"/>
    <mergeCell ref="E17:H17"/>
    <mergeCell ref="I16:I17"/>
    <mergeCell ref="J16:J17"/>
    <mergeCell ref="C13:D14"/>
    <mergeCell ref="F13:G13"/>
    <mergeCell ref="I13:I14"/>
    <mergeCell ref="J13:J14"/>
    <mergeCell ref="F14:G14"/>
    <mergeCell ref="A1:A59"/>
    <mergeCell ref="C4:D5"/>
    <mergeCell ref="F4:G4"/>
    <mergeCell ref="I4:I5"/>
    <mergeCell ref="J4:J5"/>
    <mergeCell ref="F5:G5"/>
    <mergeCell ref="C7:D8"/>
    <mergeCell ref="F7:G7"/>
    <mergeCell ref="I7:I8"/>
    <mergeCell ref="J7:J8"/>
    <mergeCell ref="F8:G8"/>
    <mergeCell ref="C10:D11"/>
    <mergeCell ref="F10:G10"/>
    <mergeCell ref="I10:I11"/>
    <mergeCell ref="J10:J11"/>
    <mergeCell ref="F11:G11"/>
  </mergeCells>
  <phoneticPr fontId="5" type="noConversion"/>
  <conditionalFormatting sqref="A1:A59">
    <cfRule type="cellIs" dxfId="2" priority="1" operator="equal">
      <formula>3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"/>
  <sheetViews>
    <sheetView workbookViewId="0"/>
  </sheetViews>
  <sheetFormatPr defaultRowHeight="12.5" x14ac:dyDescent="0.25"/>
  <sheetData/>
  <customSheetViews>
    <customSheetView guid="{8E4BBABB-7911-44AD-B433-A11CCD58A145}" state="veryHidden">
      <pageMargins left="0.7" right="0.7" top="0.75" bottom="0.75" header="0.3" footer="0.3"/>
    </customSheetView>
    <customSheetView guid="{E44E9ED5-DBF3-4ABE-A992-6E6DDF112BEE}" state="veryHidden">
      <pageMargins left="0.7" right="0.7" top="0.75" bottom="0.75" header="0.3" footer="0.3"/>
    </customSheetView>
    <customSheetView guid="{2E5B464B-1519-4EC6-9DD0-AF2943BCC3FD}" state="veryHidden">
      <pageMargins left="0.7" right="0.7" top="0.75" bottom="0.75" header="0.3" footer="0.3"/>
    </customSheetView>
    <customSheetView guid="{084002ED-D923-499E-9556-7269C6898B48}" state="veryHidden">
      <pageMargins left="0.7" right="0.7" top="0.75" bottom="0.75" header="0.3" footer="0.3"/>
    </customSheetView>
    <customSheetView guid="{4460409A-99F6-4E93-806A-65954041DE6A}" state="veryHidden">
      <pageMargins left="0.7" right="0.7" top="0.75" bottom="0.75" header="0.3" footer="0.3"/>
    </customSheetView>
    <customSheetView guid="{67187B97-D0EF-4521-978E-E296E792402A}" state="very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9" tint="0.39997558519241921"/>
  </sheetPr>
  <dimension ref="A1:K53"/>
  <sheetViews>
    <sheetView workbookViewId="0">
      <selection activeCell="C3" sqref="C3:I3"/>
    </sheetView>
  </sheetViews>
  <sheetFormatPr defaultColWidth="9.1796875" defaultRowHeight="15.5" x14ac:dyDescent="0.35"/>
  <cols>
    <col min="1" max="1" width="4.7265625" style="288" customWidth="1"/>
    <col min="2" max="5" width="9.1796875" style="182"/>
    <col min="6" max="6" width="14" style="182" bestFit="1" customWidth="1"/>
    <col min="7" max="7" width="9.1796875" style="182"/>
    <col min="8" max="9" width="13.54296875" style="182" bestFit="1" customWidth="1"/>
    <col min="10" max="10" width="9.1796875" style="182"/>
    <col min="11" max="11" width="9.1796875" style="181"/>
    <col min="12" max="16384" width="9.1796875" style="182"/>
  </cols>
  <sheetData>
    <row r="1" spans="1:10" ht="16" thickBot="1" x14ac:dyDescent="0.4">
      <c r="A1" s="454">
        <f>(H10+H22+H28+H33)/sn</f>
        <v>0</v>
      </c>
      <c r="B1" s="455">
        <f>sn</f>
        <v>850466</v>
      </c>
      <c r="C1" s="455"/>
      <c r="D1" s="181"/>
      <c r="E1" s="181" t="s">
        <v>151</v>
      </c>
      <c r="F1" s="181"/>
      <c r="G1" s="181"/>
      <c r="H1" s="181"/>
      <c r="I1" s="181"/>
      <c r="J1" s="181"/>
    </row>
    <row r="2" spans="1:10" x14ac:dyDescent="0.35">
      <c r="A2" s="454"/>
      <c r="B2" s="183"/>
      <c r="C2" s="184"/>
      <c r="D2" s="184"/>
      <c r="E2" s="184"/>
      <c r="F2" s="184"/>
      <c r="G2" s="184"/>
      <c r="H2" s="184"/>
      <c r="I2" s="184"/>
      <c r="J2" s="185"/>
    </row>
    <row r="3" spans="1:10" x14ac:dyDescent="0.35">
      <c r="A3" s="454"/>
      <c r="B3" s="186"/>
      <c r="C3" s="456" t="s">
        <v>77</v>
      </c>
      <c r="D3" s="457"/>
      <c r="E3" s="457"/>
      <c r="F3" s="457"/>
      <c r="G3" s="457"/>
      <c r="H3" s="457"/>
      <c r="I3" s="458"/>
      <c r="J3" s="187"/>
    </row>
    <row r="4" spans="1:10" x14ac:dyDescent="0.35">
      <c r="A4" s="454"/>
      <c r="B4" s="186"/>
      <c r="C4" s="459" t="s">
        <v>152</v>
      </c>
      <c r="D4" s="460"/>
      <c r="E4" s="460"/>
      <c r="F4" s="460"/>
      <c r="G4" s="460"/>
      <c r="H4" s="460"/>
      <c r="I4" s="461"/>
      <c r="J4" s="187"/>
    </row>
    <row r="5" spans="1:10" x14ac:dyDescent="0.35">
      <c r="A5" s="454"/>
      <c r="B5" s="186"/>
      <c r="C5" s="188"/>
      <c r="D5" s="188"/>
      <c r="E5" s="188"/>
      <c r="F5" s="188"/>
      <c r="G5" s="188"/>
      <c r="H5" s="188"/>
      <c r="I5" s="188"/>
      <c r="J5" s="189"/>
    </row>
    <row r="6" spans="1:10" x14ac:dyDescent="0.35">
      <c r="A6" s="454"/>
      <c r="B6" s="186"/>
      <c r="C6" s="190"/>
      <c r="D6" s="191"/>
      <c r="E6" s="191"/>
      <c r="F6" s="192"/>
      <c r="G6" s="192"/>
      <c r="H6" s="301">
        <f>Data!I2</f>
        <v>2019</v>
      </c>
      <c r="I6" s="301">
        <f>Data!M2</f>
        <v>2020</v>
      </c>
      <c r="J6" s="189"/>
    </row>
    <row r="7" spans="1:10" x14ac:dyDescent="0.35">
      <c r="A7" s="454"/>
      <c r="B7" s="186"/>
      <c r="C7" s="192" t="s">
        <v>45</v>
      </c>
      <c r="D7" s="192"/>
      <c r="E7" s="192"/>
      <c r="F7" s="192"/>
      <c r="G7" s="193"/>
      <c r="H7" s="302"/>
      <c r="I7" s="302"/>
      <c r="J7" s="189"/>
    </row>
    <row r="8" spans="1:10" x14ac:dyDescent="0.35">
      <c r="A8" s="454"/>
      <c r="B8" s="186"/>
      <c r="C8" s="192"/>
      <c r="D8" s="195"/>
      <c r="E8" s="192"/>
      <c r="F8" s="192"/>
      <c r="G8" s="196"/>
      <c r="H8" s="194"/>
      <c r="I8" s="194"/>
      <c r="J8" s="189"/>
    </row>
    <row r="9" spans="1:10" x14ac:dyDescent="0.35">
      <c r="A9" s="454"/>
      <c r="B9" s="186"/>
      <c r="C9" s="195" t="s">
        <v>153</v>
      </c>
      <c r="D9" s="192"/>
      <c r="E9" s="192"/>
      <c r="F9" s="192"/>
      <c r="G9" s="196"/>
      <c r="H9" s="302"/>
      <c r="I9" s="302"/>
      <c r="J9" s="189"/>
    </row>
    <row r="10" spans="1:10" x14ac:dyDescent="0.35">
      <c r="A10" s="454"/>
      <c r="B10" s="186"/>
      <c r="C10" s="197"/>
      <c r="D10" s="197"/>
      <c r="E10" s="197"/>
      <c r="F10" s="192"/>
      <c r="G10" s="196"/>
      <c r="H10" s="198"/>
      <c r="I10" s="194"/>
      <c r="J10" s="189"/>
    </row>
    <row r="11" spans="1:10" x14ac:dyDescent="0.35">
      <c r="A11" s="454"/>
      <c r="B11" s="186"/>
      <c r="C11" s="192" t="s">
        <v>154</v>
      </c>
      <c r="D11" s="192"/>
      <c r="E11" s="192"/>
      <c r="F11" s="192"/>
      <c r="G11" s="196"/>
      <c r="H11" s="302"/>
      <c r="I11" s="302"/>
      <c r="J11" s="189"/>
    </row>
    <row r="12" spans="1:10" x14ac:dyDescent="0.35">
      <c r="A12" s="454"/>
      <c r="B12" s="186"/>
      <c r="C12" s="192"/>
      <c r="D12" s="192"/>
      <c r="E12" s="192"/>
      <c r="F12" s="192"/>
      <c r="G12" s="196"/>
      <c r="H12" s="194"/>
      <c r="I12" s="194"/>
      <c r="J12" s="189"/>
    </row>
    <row r="13" spans="1:10" x14ac:dyDescent="0.35">
      <c r="A13" s="454"/>
      <c r="B13" s="186"/>
      <c r="C13" s="192" t="s">
        <v>257</v>
      </c>
      <c r="D13" s="192"/>
      <c r="E13" s="192"/>
      <c r="F13" s="192"/>
      <c r="G13" s="196"/>
      <c r="H13" s="302"/>
      <c r="I13" s="302"/>
      <c r="J13" s="189"/>
    </row>
    <row r="14" spans="1:10" x14ac:dyDescent="0.35">
      <c r="A14" s="454"/>
      <c r="B14" s="186"/>
      <c r="C14" s="192"/>
      <c r="D14" s="192"/>
      <c r="E14" s="192"/>
      <c r="F14" s="192"/>
      <c r="G14" s="196"/>
      <c r="H14" s="194"/>
      <c r="I14" s="194"/>
      <c r="J14" s="189"/>
    </row>
    <row r="15" spans="1:10" x14ac:dyDescent="0.35">
      <c r="A15" s="454"/>
      <c r="B15" s="186"/>
      <c r="C15" s="192" t="s">
        <v>259</v>
      </c>
      <c r="D15" s="192"/>
      <c r="E15" s="192"/>
      <c r="F15" s="307">
        <v>1000000</v>
      </c>
      <c r="G15" s="192"/>
      <c r="H15" s="302"/>
      <c r="I15" s="302"/>
      <c r="J15" s="189"/>
    </row>
    <row r="16" spans="1:10" x14ac:dyDescent="0.35">
      <c r="A16" s="454"/>
      <c r="B16" s="186"/>
      <c r="C16" s="192"/>
      <c r="D16" s="192"/>
      <c r="E16" s="192"/>
      <c r="F16" s="192"/>
      <c r="G16" s="196"/>
      <c r="H16" s="194"/>
      <c r="I16" s="194"/>
      <c r="J16" s="189"/>
    </row>
    <row r="17" spans="1:10" x14ac:dyDescent="0.35">
      <c r="A17" s="454"/>
      <c r="B17" s="186"/>
      <c r="C17" s="296"/>
      <c r="D17" s="296"/>
      <c r="E17" s="296"/>
      <c r="F17" s="296"/>
      <c r="G17" s="297"/>
      <c r="H17" s="298"/>
      <c r="I17" s="298"/>
      <c r="J17" s="189"/>
    </row>
    <row r="18" spans="1:10" ht="16" thickBot="1" x14ac:dyDescent="0.4">
      <c r="A18" s="454"/>
      <c r="B18" s="186"/>
      <c r="C18" s="192"/>
      <c r="D18" s="192"/>
      <c r="E18" s="192"/>
      <c r="F18" s="192"/>
      <c r="G18" s="199"/>
      <c r="H18" s="194"/>
      <c r="I18" s="194"/>
      <c r="J18" s="189"/>
    </row>
    <row r="19" spans="1:10" ht="16" thickBot="1" x14ac:dyDescent="0.4">
      <c r="A19" s="454"/>
      <c r="B19" s="468" t="s">
        <v>255</v>
      </c>
      <c r="C19" s="469"/>
      <c r="D19" s="469"/>
      <c r="E19" s="469"/>
      <c r="F19" s="469"/>
      <c r="G19" s="469"/>
      <c r="H19" s="469"/>
      <c r="I19" s="469"/>
      <c r="J19" s="470"/>
    </row>
    <row r="20" spans="1:10" x14ac:dyDescent="0.35">
      <c r="A20" s="454"/>
      <c r="B20" s="462"/>
      <c r="C20" s="463"/>
      <c r="D20" s="463"/>
      <c r="E20" s="463"/>
      <c r="F20" s="463"/>
      <c r="G20" s="463"/>
      <c r="H20" s="463"/>
      <c r="I20" s="463"/>
      <c r="J20" s="464"/>
    </row>
    <row r="21" spans="1:10" x14ac:dyDescent="0.35">
      <c r="A21" s="454"/>
      <c r="B21" s="462"/>
      <c r="C21" s="463"/>
      <c r="D21" s="463"/>
      <c r="E21" s="463"/>
      <c r="F21" s="463"/>
      <c r="G21" s="463"/>
      <c r="H21" s="463"/>
      <c r="I21" s="463"/>
      <c r="J21" s="464"/>
    </row>
    <row r="22" spans="1:10" x14ac:dyDescent="0.35">
      <c r="A22" s="454"/>
      <c r="B22" s="462"/>
      <c r="C22" s="463"/>
      <c r="D22" s="463"/>
      <c r="E22" s="463"/>
      <c r="F22" s="463"/>
      <c r="G22" s="463"/>
      <c r="H22" s="463"/>
      <c r="I22" s="463"/>
      <c r="J22" s="464"/>
    </row>
    <row r="23" spans="1:10" x14ac:dyDescent="0.35">
      <c r="A23" s="454"/>
      <c r="B23" s="462"/>
      <c r="C23" s="463"/>
      <c r="D23" s="463"/>
      <c r="E23" s="463"/>
      <c r="F23" s="463"/>
      <c r="G23" s="463"/>
      <c r="H23" s="463"/>
      <c r="I23" s="463"/>
      <c r="J23" s="464"/>
    </row>
    <row r="24" spans="1:10" x14ac:dyDescent="0.35">
      <c r="A24" s="454"/>
      <c r="B24" s="462"/>
      <c r="C24" s="463"/>
      <c r="D24" s="463"/>
      <c r="E24" s="463"/>
      <c r="F24" s="463"/>
      <c r="G24" s="463"/>
      <c r="H24" s="463"/>
      <c r="I24" s="463"/>
      <c r="J24" s="464"/>
    </row>
    <row r="25" spans="1:10" x14ac:dyDescent="0.35">
      <c r="A25" s="454"/>
      <c r="B25" s="462"/>
      <c r="C25" s="463"/>
      <c r="D25" s="463"/>
      <c r="E25" s="463"/>
      <c r="F25" s="463"/>
      <c r="G25" s="463"/>
      <c r="H25" s="463"/>
      <c r="I25" s="463"/>
      <c r="J25" s="464"/>
    </row>
    <row r="26" spans="1:10" x14ac:dyDescent="0.35">
      <c r="A26" s="454"/>
      <c r="B26" s="462"/>
      <c r="C26" s="463"/>
      <c r="D26" s="463"/>
      <c r="E26" s="463"/>
      <c r="F26" s="463"/>
      <c r="G26" s="463"/>
      <c r="H26" s="463"/>
      <c r="I26" s="463"/>
      <c r="J26" s="464"/>
    </row>
    <row r="27" spans="1:10" x14ac:dyDescent="0.35">
      <c r="A27" s="454"/>
      <c r="B27" s="462"/>
      <c r="C27" s="463"/>
      <c r="D27" s="463"/>
      <c r="E27" s="463"/>
      <c r="F27" s="463"/>
      <c r="G27" s="463"/>
      <c r="H27" s="463"/>
      <c r="I27" s="463"/>
      <c r="J27" s="464"/>
    </row>
    <row r="28" spans="1:10" x14ac:dyDescent="0.35">
      <c r="A28" s="454"/>
      <c r="B28" s="462"/>
      <c r="C28" s="463"/>
      <c r="D28" s="463"/>
      <c r="E28" s="463"/>
      <c r="F28" s="463"/>
      <c r="G28" s="463"/>
      <c r="H28" s="463"/>
      <c r="I28" s="463"/>
      <c r="J28" s="464"/>
    </row>
    <row r="29" spans="1:10" x14ac:dyDescent="0.35">
      <c r="A29" s="454"/>
      <c r="B29" s="462"/>
      <c r="C29" s="463"/>
      <c r="D29" s="463"/>
      <c r="E29" s="463"/>
      <c r="F29" s="463"/>
      <c r="G29" s="463"/>
      <c r="H29" s="463"/>
      <c r="I29" s="463"/>
      <c r="J29" s="464"/>
    </row>
    <row r="30" spans="1:10" x14ac:dyDescent="0.35">
      <c r="A30" s="454"/>
      <c r="B30" s="462"/>
      <c r="C30" s="463"/>
      <c r="D30" s="463"/>
      <c r="E30" s="463"/>
      <c r="F30" s="463"/>
      <c r="G30" s="463"/>
      <c r="H30" s="463"/>
      <c r="I30" s="463"/>
      <c r="J30" s="464"/>
    </row>
    <row r="31" spans="1:10" x14ac:dyDescent="0.35">
      <c r="A31" s="454"/>
      <c r="B31" s="462"/>
      <c r="C31" s="463"/>
      <c r="D31" s="463"/>
      <c r="E31" s="463"/>
      <c r="F31" s="463"/>
      <c r="G31" s="463"/>
      <c r="H31" s="463"/>
      <c r="I31" s="463"/>
      <c r="J31" s="464"/>
    </row>
    <row r="32" spans="1:10" x14ac:dyDescent="0.35">
      <c r="A32" s="454"/>
      <c r="B32" s="462"/>
      <c r="C32" s="463"/>
      <c r="D32" s="463"/>
      <c r="E32" s="463"/>
      <c r="F32" s="463"/>
      <c r="G32" s="463"/>
      <c r="H32" s="463"/>
      <c r="I32" s="463"/>
      <c r="J32" s="464"/>
    </row>
    <row r="33" spans="1:11" x14ac:dyDescent="0.35">
      <c r="A33" s="454"/>
      <c r="B33" s="462"/>
      <c r="C33" s="463"/>
      <c r="D33" s="463"/>
      <c r="E33" s="463"/>
      <c r="F33" s="463"/>
      <c r="G33" s="463"/>
      <c r="H33" s="463"/>
      <c r="I33" s="463"/>
      <c r="J33" s="464"/>
    </row>
    <row r="34" spans="1:11" x14ac:dyDescent="0.35">
      <c r="A34" s="454"/>
      <c r="B34" s="462"/>
      <c r="C34" s="463"/>
      <c r="D34" s="463"/>
      <c r="E34" s="463"/>
      <c r="F34" s="463"/>
      <c r="G34" s="463"/>
      <c r="H34" s="463"/>
      <c r="I34" s="463"/>
      <c r="J34" s="464"/>
    </row>
    <row r="35" spans="1:11" x14ac:dyDescent="0.35">
      <c r="A35" s="454"/>
      <c r="B35" s="462"/>
      <c r="C35" s="463"/>
      <c r="D35" s="463"/>
      <c r="E35" s="463"/>
      <c r="F35" s="463"/>
      <c r="G35" s="463"/>
      <c r="H35" s="463"/>
      <c r="I35" s="463"/>
      <c r="J35" s="464"/>
    </row>
    <row r="36" spans="1:11" x14ac:dyDescent="0.35">
      <c r="A36" s="454"/>
      <c r="B36" s="462"/>
      <c r="C36" s="463"/>
      <c r="D36" s="463"/>
      <c r="E36" s="463"/>
      <c r="F36" s="463"/>
      <c r="G36" s="463"/>
      <c r="H36" s="463"/>
      <c r="I36" s="463"/>
      <c r="J36" s="464"/>
    </row>
    <row r="37" spans="1:11" x14ac:dyDescent="0.35">
      <c r="A37" s="454"/>
      <c r="B37" s="462"/>
      <c r="C37" s="463"/>
      <c r="D37" s="463"/>
      <c r="E37" s="463"/>
      <c r="F37" s="463"/>
      <c r="G37" s="463"/>
      <c r="H37" s="463"/>
      <c r="I37" s="463"/>
      <c r="J37" s="464"/>
    </row>
    <row r="38" spans="1:11" x14ac:dyDescent="0.35">
      <c r="A38" s="454"/>
      <c r="B38" s="462"/>
      <c r="C38" s="463"/>
      <c r="D38" s="463"/>
      <c r="E38" s="463"/>
      <c r="F38" s="463"/>
      <c r="G38" s="463"/>
      <c r="H38" s="463"/>
      <c r="I38" s="463"/>
      <c r="J38" s="464"/>
    </row>
    <row r="39" spans="1:11" x14ac:dyDescent="0.35">
      <c r="A39" s="454"/>
      <c r="B39" s="462"/>
      <c r="C39" s="463"/>
      <c r="D39" s="463"/>
      <c r="E39" s="463"/>
      <c r="F39" s="463"/>
      <c r="G39" s="463"/>
      <c r="H39" s="463"/>
      <c r="I39" s="463"/>
      <c r="J39" s="464"/>
    </row>
    <row r="40" spans="1:11" ht="16" thickBot="1" x14ac:dyDescent="0.4">
      <c r="A40" s="454"/>
      <c r="B40" s="465"/>
      <c r="C40" s="466"/>
      <c r="D40" s="466"/>
      <c r="E40" s="466"/>
      <c r="F40" s="466"/>
      <c r="G40" s="466"/>
      <c r="H40" s="466"/>
      <c r="I40" s="466"/>
      <c r="J40" s="467"/>
    </row>
    <row r="41" spans="1:11" x14ac:dyDescent="0.35">
      <c r="A41" s="454"/>
      <c r="B41" s="188"/>
      <c r="C41" s="181"/>
      <c r="D41" s="181"/>
      <c r="E41" s="181"/>
      <c r="F41" s="181"/>
      <c r="G41" s="200"/>
      <c r="H41" s="181"/>
      <c r="I41" s="181"/>
      <c r="J41" s="188"/>
      <c r="K41" s="188"/>
    </row>
    <row r="42" spans="1:11" s="181" customFormat="1" x14ac:dyDescent="0.35">
      <c r="A42" s="454"/>
    </row>
    <row r="43" spans="1:11" s="181" customFormat="1" x14ac:dyDescent="0.35">
      <c r="A43" s="454"/>
    </row>
    <row r="44" spans="1:11" s="181" customFormat="1" x14ac:dyDescent="0.35">
      <c r="A44" s="454"/>
    </row>
    <row r="45" spans="1:11" s="181" customFormat="1" x14ac:dyDescent="0.35">
      <c r="A45" s="454"/>
    </row>
    <row r="46" spans="1:11" x14ac:dyDescent="0.35">
      <c r="A46" s="454"/>
    </row>
    <row r="47" spans="1:11" x14ac:dyDescent="0.35">
      <c r="A47" s="454"/>
    </row>
    <row r="48" spans="1:11" x14ac:dyDescent="0.35">
      <c r="A48" s="454"/>
    </row>
    <row r="49" spans="1:1" x14ac:dyDescent="0.35">
      <c r="A49" s="454"/>
    </row>
    <row r="50" spans="1:1" x14ac:dyDescent="0.35">
      <c r="A50" s="454"/>
    </row>
    <row r="51" spans="1:1" x14ac:dyDescent="0.35">
      <c r="A51" s="454"/>
    </row>
    <row r="52" spans="1:1" x14ac:dyDescent="0.35">
      <c r="A52" s="454"/>
    </row>
    <row r="53" spans="1:1" x14ac:dyDescent="0.35">
      <c r="A53" s="454"/>
    </row>
  </sheetData>
  <customSheetViews>
    <customSheetView guid="{8E4BBABB-7911-44AD-B433-A11CCD58A145}">
      <selection activeCell="C3" sqref="C3:I3"/>
      <pageMargins left="0.7" right="0.7" top="0.75" bottom="0.75" header="0.3" footer="0.3"/>
    </customSheetView>
    <customSheetView guid="{E44E9ED5-DBF3-4ABE-A992-6E6DDF112BEE}">
      <selection activeCell="B1" sqref="B1:C1"/>
      <pageMargins left="0.7" right="0.7" top="0.75" bottom="0.75" header="0.3" footer="0.3"/>
    </customSheetView>
    <customSheetView guid="{2E5B464B-1519-4EC6-9DD0-AF2943BCC3FD}">
      <selection activeCell="F7" sqref="F7"/>
      <pageMargins left="0.7" right="0.7" top="0.75" bottom="0.75" header="0.3" footer="0.3"/>
    </customSheetView>
    <customSheetView guid="{084002ED-D923-499E-9556-7269C6898B48}">
      <selection activeCell="C3" sqref="C3:I3"/>
      <pageMargins left="0.7" right="0.7" top="0.75" bottom="0.75" header="0.3" footer="0.3"/>
    </customSheetView>
    <customSheetView guid="{4460409A-99F6-4E93-806A-65954041DE6A}">
      <selection activeCell="B1" sqref="B1:C1"/>
      <pageMargins left="0.7" right="0.7" top="0.75" bottom="0.75" header="0.3" footer="0.3"/>
    </customSheetView>
    <customSheetView guid="{67187B97-D0EF-4521-978E-E296E792402A}">
      <selection activeCell="C3" sqref="C3:I3"/>
      <pageMargins left="0.7" right="0.7" top="0.75" bottom="0.75" header="0.3" footer="0.3"/>
    </customSheetView>
  </customSheetViews>
  <mergeCells count="6">
    <mergeCell ref="A1:A53"/>
    <mergeCell ref="B1:C1"/>
    <mergeCell ref="C3:I3"/>
    <mergeCell ref="C4:I4"/>
    <mergeCell ref="B20:J40"/>
    <mergeCell ref="B19:J19"/>
  </mergeCells>
  <conditionalFormatting sqref="A1:A53">
    <cfRule type="cellIs" dxfId="1" priority="2" operator="equal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Instructions</vt:lpstr>
      <vt:lpstr>Data</vt:lpstr>
      <vt:lpstr>Pro forma Data</vt:lpstr>
      <vt:lpstr>Income Statements</vt:lpstr>
      <vt:lpstr>Balance Sheets</vt:lpstr>
      <vt:lpstr>Cash Flow Statement</vt:lpstr>
      <vt:lpstr>Ratios</vt:lpstr>
      <vt:lpstr>Breakeven &amp; Theory</vt:lpstr>
      <vt:lpstr>Cash Budget</vt:lpstr>
      <vt:lpstr>SME Report 337213 per cent</vt:lpstr>
      <vt:lpstr>SME Report 337213 dollars</vt:lpstr>
      <vt:lpstr>sn</vt:lpstr>
      <vt:lpstr>stud1</vt:lpstr>
      <vt:lpstr>stud10</vt:lpstr>
      <vt:lpstr>stud4</vt:lpstr>
      <vt:lpstr>studentname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 1031 term project</dc:title>
  <dc:creator>john trembley</dc:creator>
  <cp:lastModifiedBy>luke salvo</cp:lastModifiedBy>
  <cp:lastPrinted>2013-04-09T17:32:33Z</cp:lastPrinted>
  <dcterms:created xsi:type="dcterms:W3CDTF">1996-12-10T23:10:07Z</dcterms:created>
  <dcterms:modified xsi:type="dcterms:W3CDTF">2020-11-25T23:17:06Z</dcterms:modified>
</cp:coreProperties>
</file>